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alculator" sheetId="1" state="visible" r:id="rId3"/>
    <sheet name="Parameters 2026" sheetId="2" state="visible" r:id="rId4"/>
    <sheet name="Assumptions" sheetId="3" state="visible" r:id="rId5"/>
    <sheet name="How to use" sheetId="4" state="visible" r:id="rId6"/>
  </sheets>
  <definedNames>
    <definedName function="false" hidden="false" localSheetId="0" name="_xlnm.Print_Area" vbProcedure="false">Calculator!$B$2:$F$59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<sst xmlns="http://schemas.openxmlformats.org/spreadsheetml/2006/main" count="181" uniqueCount="150">
  <si>
    <t xml:space="preserve">CALCULATOR 2026
Copyright income or salary? The net in hand, compared</t>
  </si>
  <si>
    <t xml:space="preserve">Law Right · Christophe Boeraeve · Avenue Louise 231, 1050 Brussels · +32 (0)2 643 11 00 · cboeraeve@law-right.com</t>
  </si>
  <si>
    <t xml:space="preserve">1 · YOUR FIGURES</t>
  </si>
  <si>
    <t xml:space="preserve">Only the cream cells in blue type are filled in. Everything else computes itself.</t>
  </si>
  <si>
    <t xml:space="preserve">Gross annual envelope (services + rights)</t>
  </si>
  <si>
    <t xml:space="preserve">Status of the beneficiary</t>
  </si>
  <si>
    <t xml:space="preserve">Company director</t>
  </si>
  <si>
    <t xml:space="preserve">Documented value of the rights assigned or licensed</t>
  </si>
  <si>
    <t xml:space="preserve">Arts work certificate, « ordinary » or « plus »</t>
  </si>
  <si>
    <t xml:space="preserve">Yes</t>
  </si>
  <si>
    <t xml:space="preserve">Rights exempt from social security contributions (employee)</t>
  </si>
  <si>
    <t xml:space="preserve">Rights outside the self-employed contribution base</t>
  </si>
  <si>
    <t xml:space="preserve">Documented actual expenses on the rights</t>
  </si>
  <si>
    <t xml:space="preserve">Municipal surcharge</t>
  </si>
  <si>
    <t xml:space="preserve">Copyright income received — year N−1</t>
  </si>
  <si>
    <t xml:space="preserve">Copyright income received — year N−2</t>
  </si>
  <si>
    <t xml:space="preserve">Copyright income received — year N−3</t>
  </si>
  <si>
    <t xml:space="preserve">Copyright income received — year N−4</t>
  </si>
  <si>
    <t xml:space="preserve">2 · ACCESS TESTS</t>
  </si>
  <si>
    <t xml:space="preserve">Relative ceiling — 30 % of the envelope</t>
  </si>
  <si>
    <t xml:space="preserve">Absolute ceiling 2026</t>
  </si>
  <si>
    <t xml:space="preserve">Copyright income retained</t>
  </si>
  <si>
    <t xml:space="preserve">Corresponding professional remuneration</t>
  </si>
  <si>
    <t xml:space="preserve">Average of the four preceding years</t>
  </si>
  <si>
    <t xml:space="preserve">Multi-year average test</t>
  </si>
  <si>
    <t xml:space="preserve">3 · THE TWO SCENARIOS, SIDE BY SIDE</t>
  </si>
  <si>
    <t xml:space="preserve">SCENARIO A
All as remuneration</t>
  </si>
  <si>
    <t xml:space="preserve">SCENARIO B
Copyright mix</t>
  </si>
  <si>
    <t xml:space="preserve">Net in hand</t>
  </si>
  <si>
    <t xml:space="preserve">Scenario A</t>
  </si>
  <si>
    <t xml:space="preserve">Gross professional remuneration</t>
  </si>
  <si>
    <t xml:space="preserve">Scenario B</t>
  </si>
  <si>
    <t xml:space="preserve">Gross copyright income</t>
  </si>
  <si>
    <t xml:space="preserve">Social contributions on the remuneration</t>
  </si>
  <si>
    <t xml:space="preserve">Social contributions on the rights</t>
  </si>
  <si>
    <t xml:space="preserve">Standard professional expenses</t>
  </si>
  <si>
    <t xml:space="preserve">Taxable base at the progressive scale</t>
  </si>
  <si>
    <t xml:space="preserve">Federal tax, tax-free allowance deducted</t>
  </si>
  <si>
    <t xml:space="preserve">Total progressive tax</t>
  </si>
  <si>
    <t xml:space="preserve">Cost allowance on the rights</t>
  </si>
  <si>
    <t xml:space="preserve">Base subject to withholding tax</t>
  </si>
  <si>
    <t xml:space="preserve">Withholding tax on movable income</t>
  </si>
  <si>
    <t xml:space="preserve">NET IN HAND</t>
  </si>
  <si>
    <t xml:space="preserve">Effective overall levy rate</t>
  </si>
  <si>
    <t xml:space="preserve">Cost to the payer of the income</t>
  </si>
  <si>
    <t xml:space="preserve">4 · WHAT IT CHANGES</t>
  </si>
  <si>
    <t xml:space="preserve">Annual net gain of scenario B</t>
  </si>
  <si>
    <t xml:space="preserve">Gain as a percentage of the envelope</t>
  </si>
  <si>
    <t xml:space="preserve">Indicative Law Right tool, 2026 income and 2027 assessment year. The 30 % ceiling is a test, never a valuation method. The calculation confirms neither the eligibility of the work, nor ownership, nor effective exploitation, nor the final social security treatment. The calculation assumptions are set out in the « Assumptions » tab and must be read before any use.</t>
  </si>
  <si>
    <t xml:space="preserve">PARAMETER — 2026 INCOME</t>
  </si>
  <si>
    <t xml:space="preserve">VALUE</t>
  </si>
  <si>
    <t xml:space="preserve">LEGAL BASIS</t>
  </si>
  <si>
    <t xml:space="preserve">Income year</t>
  </si>
  <si>
    <t xml:space="preserve">2026 income — 2027 assessment year</t>
  </si>
  <si>
    <t xml:space="preserve">Absolute ceiling on copyright income</t>
  </si>
  <si>
    <t xml:space="preserve">ITC 92, art. 17, § 1, 5° — base amount of €37,500, indexed</t>
  </si>
  <si>
    <t xml:space="preserve">Relative ceiling (30/70 ratio)</t>
  </si>
  <si>
    <t xml:space="preserve">Maximum share of copyright in mixed remuneration, 2026 income</t>
  </si>
  <si>
    <t xml:space="preserve">Copyright cost allowance — end of the first band</t>
  </si>
  <si>
    <t xml:space="preserve">RD/ITC 92, art. 3 and 4 — indexed scale, 2026 income</t>
  </si>
  <si>
    <t xml:space="preserve">Copyright cost allowance — end of the second band</t>
  </si>
  <si>
    <t xml:space="preserve">Copyright cost allowance — first band rate</t>
  </si>
  <si>
    <t xml:space="preserve">50 % from 0 to €20,590</t>
  </si>
  <si>
    <t xml:space="preserve">Copyright cost allowance — second band rate</t>
  </si>
  <si>
    <t xml:space="preserve">25 % from €20,590 to €41,180</t>
  </si>
  <si>
    <t xml:space="preserve">ITC 92, art. 269, § 1, 4°</t>
  </si>
  <si>
    <t xml:space="preserve">Tax scale — end of the 25 % band</t>
  </si>
  <si>
    <t xml:space="preserve">ITC 92, art. 130 — indexed amounts, 2026 income</t>
  </si>
  <si>
    <t xml:space="preserve">Tax scale — end of the 40 % band</t>
  </si>
  <si>
    <t xml:space="preserve">Tax scale — end of the 45 % band</t>
  </si>
  <si>
    <t xml:space="preserve">Tax scale — band 1 rate</t>
  </si>
  <si>
    <t xml:space="preserve">ITC 92, art. 130</t>
  </si>
  <si>
    <t xml:space="preserve">Tax scale — band 2 rate</t>
  </si>
  <si>
    <t xml:space="preserve">Tax scale — band 3 rate</t>
  </si>
  <si>
    <t xml:space="preserve">Tax scale — band 4 rate</t>
  </si>
  <si>
    <t xml:space="preserve">Tax-free allowance</t>
  </si>
  <si>
    <t xml:space="preserve">ITC 92, art. 131 — indexed amount, 2026 income</t>
  </si>
  <si>
    <t xml:space="preserve">Employee social security contribution</t>
  </si>
  <si>
    <t xml:space="preserve">Personal withholding on gross remuneration</t>
  </si>
  <si>
    <t xml:space="preserve">Indicative employer contributions</t>
  </si>
  <si>
    <t xml:space="preserve">Order of magnitude for a white-collar employee, before structural reductions</t>
  </si>
  <si>
    <t xml:space="preserve">Self-employed — minimum income floor</t>
  </si>
  <si>
    <t xml:space="preserve">Social status, minimum contribution in main occupation, year 2026</t>
  </si>
  <si>
    <t xml:space="preserve">Self-employed — end of the 20.50 % band</t>
  </si>
  <si>
    <t xml:space="preserve">2026 contribution scale</t>
  </si>
  <si>
    <t xml:space="preserve">Self-employed — first band rate</t>
  </si>
  <si>
    <t xml:space="preserve">Self-employed — contribution ceiling</t>
  </si>
  <si>
    <t xml:space="preserve">Above this level, no further contribution is due</t>
  </si>
  <si>
    <t xml:space="preserve">Self-employed — second band rate</t>
  </si>
  <si>
    <t xml:space="preserve">Self-employed — social insurance fund management fee</t>
  </si>
  <si>
    <t xml:space="preserve">Common 2026 rate, varies by insurance fund</t>
  </si>
  <si>
    <t xml:space="preserve">Professional expenses — employee, rate</t>
  </si>
  <si>
    <t xml:space="preserve">ITC 92, art. 51</t>
  </si>
  <si>
    <t xml:space="preserve">Professional expenses — employee, maximum</t>
  </si>
  <si>
    <t xml:space="preserve">Indexed amount, 2026 income</t>
  </si>
  <si>
    <t xml:space="preserve">Professional expenses — profits, threshold 1</t>
  </si>
  <si>
    <t xml:space="preserve">ITC 92, art. 51 — degressive scale</t>
  </si>
  <si>
    <t xml:space="preserve">Professional expenses — profits, threshold 2</t>
  </si>
  <si>
    <t xml:space="preserve">Professional expenses — profits, threshold 3</t>
  </si>
  <si>
    <t xml:space="preserve">Professional expenses — profits, rate 1</t>
  </si>
  <si>
    <t xml:space="preserve">28.7 % up to €7,540</t>
  </si>
  <si>
    <t xml:space="preserve">Professional expenses — profits, rate 2</t>
  </si>
  <si>
    <t xml:space="preserve">10 % from €7,540 to €14,970</t>
  </si>
  <si>
    <t xml:space="preserve">Professional expenses — profits, rate 3</t>
  </si>
  <si>
    <t xml:space="preserve">5 % from €14,970 to €24,920</t>
  </si>
  <si>
    <t xml:space="preserve">Professional expenses — profits, rate 4</t>
  </si>
  <si>
    <t xml:space="preserve">3 % above €24,920</t>
  </si>
  <si>
    <t xml:space="preserve">Professional expenses — profits, maximum</t>
  </si>
  <si>
    <t xml:space="preserve">Professional expenses — company director, rate</t>
  </si>
  <si>
    <t xml:space="preserve">Professional expenses — company director, maximum</t>
  </si>
  <si>
    <t xml:space="preserve">Sources verified on 5 September 2026: Federal Public Service Finance (indexed amounts, 2027 assessment year); programme act of 26 December 2022; 2026 programme act reserving the cost allowance to holders of an « ordinary » or « plus » arts work certificate; royal decree of 7 April 2023 amending article 19 of the royal decree of 28 November 1969; 2026 contribution scales of the social insurance funds.</t>
  </si>
  <si>
    <t xml:space="preserve">ASSUMPTIONS AND SIMPLIFICATIONS</t>
  </si>
  <si>
    <t xml:space="preserve">What the calculation assumes</t>
  </si>
  <si>
    <t xml:space="preserve">·</t>
  </si>
  <si>
    <t xml:space="preserve">Single taxpayer, no dependants, no other income, no marital quotient and no tax reduction other than the tax-free allowance.</t>
  </si>
  <si>
    <t xml:space="preserve">The tax-free allowance is set against the lowest bands of the scale, in accordance with article 134 ITC 92.</t>
  </si>
  <si>
    <t xml:space="preserve">Municipal surcharge set at 7 % by default; the actual rate varies by municipality and is changed in the cell provided.</t>
  </si>
  <si>
    <t xml:space="preserve">The municipal surcharge does not apply to movable income taxed separately at the 15 % withholding rate.</t>
  </si>
  <si>
    <t xml:space="preserve">Employee: personal social security contribution of 13.07 % on the gross, then standard professional expenses of 30 % subject to a cap, computed on the gross less that contribution.</t>
  </si>
  <si>
    <t xml:space="preserve">Self-employed and company director: social contributions are computed on gross professional remuneration, and standard professional expenses on that remuneration less the contributions. In reality the social base is net taxable income, which makes the calculation circular; the convention adopted is the prudent one.</t>
  </si>
  <si>
    <t xml:space="preserve">Self-employed contributions are those of 2026 in a main occupation, floor and ceiling included, increased by 4.05 % management fees. The provisional contributions actually called are computed on the income of the third preceding year and later adjusted.</t>
  </si>
  <si>
    <t xml:space="preserve">Social security exemption of copyright income: it requires an arts work certificate or an assignment to a third party with a view to communication to the public, arm's length remuneration, a written agreement, disclosure in the quarterly social declaration, and compliance with the 30 % ratio assessed over the four quarters of the calendar year. Software remains excluded, even though the 2026 tax reform brings it back into the copyright regime.</t>
  </si>
  <si>
    <t xml:space="preserve">Since 1 January 2026 the cost allowance on copyright income is granted only to holders of an « ordinary » or « plus » arts work certificate. Without a certificate, only documented actual expenses reduce the base.</t>
  </si>
  <si>
    <t xml:space="preserve">The base subject to withholding tax is the gross amount less expenses, without deducting any social contributions withheld on that same share.</t>
  </si>
  <si>
    <t xml:space="preserve">The special social security contribution is not included. Capped at €731.28 a year and owed by the employee alone, it reduces that status's net by the same amount without changing the ranking of the scenarios.</t>
  </si>
  <si>
    <t xml:space="preserve">The calculation stops at the individual. It covers neither corporate income tax, nor the annual company contribution, nor dividend taxation, nor the VVPRbis regime.</t>
  </si>
  <si>
    <t xml:space="preserve">The cost to the payer uses, for the employee, an indicative employer rate of 25 %, before structural reductions, holiday pay and year-end bonus.</t>
  </si>
  <si>
    <t xml:space="preserve">The work bonus, actual professional expenses and regional tax reductions are left out.</t>
  </si>
  <si>
    <t xml:space="preserve">The multi-year average condition is flagged as an access test. It does not automatically change the calculation: an overrun calls for individual review.</t>
  </si>
  <si>
    <t xml:space="preserve">These assumptions serve a comparison, not a tax return. Every real file calls for verification of authorship, of the chain of rights, of effective exploitation and of valuation.</t>
  </si>
  <si>
    <t xml:space="preserve">HOW TO USE — THREE MINUTES</t>
  </si>
  <si>
    <t xml:space="preserve">Eight steps</t>
  </si>
  <si>
    <t xml:space="preserve">1</t>
  </si>
  <si>
    <t xml:space="preserve">Open the « Calculator » tab. Only the cream cells in blue type are filled in.</t>
  </si>
  <si>
    <t xml:space="preserve">2</t>
  </si>
  <si>
    <t xml:space="preserve">Enter the gross annual envelope: everything the payer devotes to the person, services and rights together.</t>
  </si>
  <si>
    <t xml:space="preserve">3</t>
  </si>
  <si>
    <t xml:space="preserve">Choose the status. Employee, self-employed individual or company director: social contributions and professional expenses differ entirely from one to the next.</t>
  </si>
  <si>
    <t xml:space="preserve">4</t>
  </si>
  <si>
    <t xml:space="preserve">State the economic value of the rights, the one the contract and the exploitation justify. The 30 % ceiling is a test; it does not set that value.</t>
  </si>
  <si>
    <t xml:space="preserve">5</t>
  </si>
  <si>
    <t xml:space="preserve">Answer the three regime questions: arts work certificate, social security exemption, exclusion from the self-employed contribution base. Each moves the result by thousands of euros.</t>
  </si>
  <si>
    <t xml:space="preserve">6</t>
  </si>
  <si>
    <t xml:space="preserve">Adjust the municipal surcharge to the rate of the beneficiary's municipality.</t>
  </si>
  <si>
    <t xml:space="preserve">7</t>
  </si>
  <si>
    <t xml:space="preserve">Enter the four preceding years. The average is an access test, not a ceiling on current income.</t>
  </si>
  <si>
    <t xml:space="preserve">8</t>
  </si>
  <si>
    <t xml:space="preserve">Read the two columns side by side, then the net gain. Then read the alert box and the « Assumptions » tab before any decision.</t>
  </si>
  <si>
    <t xml:space="preserve">Preloaded example: envelope of €100,000, company director, €30,000 of documented rights, certificate obtained. Replace these values with those of the file.</t>
  </si>
  <si>
    <t xml:space="preserve">Law Right · Avenue Louise 231, 1050 Brussels · +32 (0)2 643 11 00 · cboeraeve@law-right.com · www.law-right.com</t>
  </si>
</sst>
</file>

<file path=xl/styles.xml><?xml version="1.0" encoding="utf-8"?>
<styleSheet xmlns="http://schemas.openxmlformats.org/spreadsheetml/2006/main">
  <numFmts count="6">
    <numFmt numFmtId="164" formatCode="General"/>
    <numFmt numFmtId="165" formatCode="#,##0.00&quot; €&quot;;\-#,##0.00&quot; €&quot;;\—"/>
    <numFmt numFmtId="166" formatCode="0.0%"/>
    <numFmt numFmtId="167" formatCode="#,##0&quot; €&quot;"/>
    <numFmt numFmtId="168" formatCode="0"/>
    <numFmt numFmtId="169" formatCode="0.00%"/>
  </numFmts>
  <fonts count="23">
    <font>
      <sz val="11"/>
      <color theme="1"/>
      <name val="Calibri"/>
      <family val="2"/>
      <charset val="1"/>
    </font>
    <font>
      <sz val="10"/>
      <name val="Arial"/>
      <family val="0"/>
    </font>
    <font>
      <sz val="10"/>
      <name val="Arial"/>
      <family val="0"/>
    </font>
    <font>
      <sz val="10"/>
      <name val="Arial"/>
      <family val="0"/>
    </font>
    <font>
      <b val="true"/>
      <sz val="15"/>
      <color rgb="FFFFFFFF"/>
      <name val="Arial"/>
      <family val="0"/>
      <charset val="1"/>
    </font>
    <font>
      <i val="true"/>
      <sz val="9"/>
      <color rgb="FF5A6E78"/>
      <name val="Arial"/>
      <family val="0"/>
      <charset val="1"/>
    </font>
    <font>
      <b val="true"/>
      <sz val="11"/>
      <color rgb="FFFFFFFF"/>
      <name val="Arial"/>
      <family val="0"/>
      <charset val="1"/>
    </font>
    <font>
      <sz val="10"/>
      <color rgb="FF1F2A2F"/>
      <name val="Arial"/>
      <family val="0"/>
      <charset val="1"/>
    </font>
    <font>
      <b val="true"/>
      <sz val="10"/>
      <color rgb="FF0000FF"/>
      <name val="Arial"/>
      <family val="0"/>
      <charset val="1"/>
    </font>
    <font>
      <b val="true"/>
      <sz val="10"/>
      <color rgb="FF1F2A2F"/>
      <name val="Arial"/>
      <family val="0"/>
      <charset val="1"/>
    </font>
    <font>
      <b val="true"/>
      <sz val="10"/>
      <color rgb="FFFFFFFF"/>
      <name val="Arial"/>
      <family val="0"/>
      <charset val="1"/>
    </font>
    <font>
      <sz val="9"/>
      <color rgb="FFFFFFFF"/>
      <name val="Arial"/>
      <family val="0"/>
      <charset val="1"/>
    </font>
    <font>
      <b val="true"/>
      <sz val="12"/>
      <color rgb="FF2F5567"/>
      <name val="Arial"/>
      <family val="0"/>
      <charset val="1"/>
    </font>
    <font>
      <b val="true"/>
      <sz val="10"/>
      <color rgb="FF2F5567"/>
      <name val="Arial"/>
      <family val="0"/>
      <charset val="1"/>
    </font>
    <font>
      <b val="true"/>
      <sz val="14"/>
      <color rgb="FFD19A29"/>
      <name val="Arial"/>
      <family val="0"/>
      <charset val="1"/>
    </font>
    <font>
      <i val="true"/>
      <sz val="9"/>
      <color rgb="FF2F5567"/>
      <name val="Arial"/>
      <family val="0"/>
      <charset val="1"/>
    </font>
    <font>
      <i val="true"/>
      <sz val="8"/>
      <color rgb="FF5A6E78"/>
      <name val="Arial"/>
      <family val="0"/>
      <charset val="1"/>
    </font>
    <font>
      <b val="true"/>
      <sz val="18"/>
      <color rgb="FF000000"/>
      <name val="Calibri"/>
      <family val="2"/>
    </font>
    <font>
      <sz val="10"/>
      <color rgb="FF000000"/>
      <name val="Calibri"/>
      <family val="2"/>
    </font>
    <font>
      <sz val="10"/>
      <name val="Arial"/>
      <family val="0"/>
      <charset val="1"/>
    </font>
    <font>
      <b val="true"/>
      <sz val="16"/>
      <color rgb="FFFFFFFF"/>
      <name val="Arial"/>
      <family val="0"/>
      <charset val="1"/>
    </font>
    <font>
      <b val="true"/>
      <sz val="11"/>
      <color rgb="FFD19A29"/>
      <name val="Arial"/>
      <family val="0"/>
      <charset val="1"/>
    </font>
    <font>
      <sz val="9"/>
      <color rgb="FF2F5567"/>
      <name val="Arial"/>
      <family val="0"/>
      <charset val="1"/>
    </font>
  </fonts>
  <fills count="9">
    <fill>
      <patternFill patternType="none"/>
    </fill>
    <fill>
      <patternFill patternType="gray125"/>
    </fill>
    <fill>
      <patternFill patternType="solid">
        <fgColor rgb="FF4B7A90"/>
        <bgColor rgb="FF5A6E78"/>
      </patternFill>
    </fill>
    <fill>
      <patternFill patternType="solid">
        <fgColor rgb="FFD19A29"/>
        <bgColor rgb="FFFF8080"/>
      </patternFill>
    </fill>
    <fill>
      <patternFill patternType="solid">
        <fgColor rgb="FFFFF6E3"/>
        <bgColor rgb="FFFDF3DC"/>
      </patternFill>
    </fill>
    <fill>
      <patternFill patternType="solid">
        <fgColor rgb="FFEEF3F5"/>
        <bgColor rgb="FFF7FAFB"/>
      </patternFill>
    </fill>
    <fill>
      <patternFill patternType="solid">
        <fgColor rgb="FF2F5567"/>
        <bgColor rgb="FF5A6E78"/>
      </patternFill>
    </fill>
    <fill>
      <patternFill patternType="solid">
        <fgColor rgb="FFF7FAFB"/>
        <bgColor rgb="FFFFFFFF"/>
      </patternFill>
    </fill>
    <fill>
      <patternFill patternType="solid">
        <fgColor rgb="FFFDF3DC"/>
        <bgColor rgb="FFFFF6E3"/>
      </patternFill>
    </fill>
  </fills>
  <borders count="2">
    <border diagonalUp="false" diagonalDown="false">
      <left/>
      <right/>
      <top/>
      <bottom/>
      <diagonal/>
    </border>
    <border diagonalUp="false" diagonalDown="false">
      <left style="thin">
        <color rgb="FFC9D8DF"/>
      </left>
      <right style="thin">
        <color rgb="FFC9D8DF"/>
      </right>
      <top style="thin">
        <color rgb="FFC9D8DF"/>
      </top>
      <bottom style="thin">
        <color rgb="FFC9D8D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true" indent="2" shrinkToFit="false"/>
      <protection locked="true" hidden="false"/>
    </xf>
    <xf numFmtId="164" fontId="5" fillId="0" borderId="0" xfId="0" applyFont="true" applyBorder="true" applyAlignment="true" applyProtection="false">
      <alignment horizontal="general" vertical="bottom" textRotation="0" wrapText="false" indent="2" shrinkToFit="false"/>
      <protection locked="true" hidden="false"/>
    </xf>
    <xf numFmtId="164" fontId="6" fillId="3" borderId="0" xfId="0" applyFont="true" applyBorder="true" applyAlignment="true" applyProtection="false">
      <alignment horizontal="general" vertical="center" textRotation="0" wrapText="false" indent="1" shrinkToFit="false"/>
      <protection locked="true" hidden="false"/>
    </xf>
    <xf numFmtId="164" fontId="7" fillId="0" borderId="0" xfId="0" applyFont="true" applyBorder="true" applyAlignment="true" applyProtection="false">
      <alignment horizontal="general" vertical="center" textRotation="0" wrapText="false" indent="1" shrinkToFit="false"/>
      <protection locked="true" hidden="false"/>
    </xf>
    <xf numFmtId="165" fontId="8" fillId="4" borderId="1" xfId="0" applyFont="true" applyBorder="true" applyAlignment="true" applyProtection="false">
      <alignment horizontal="right" vertical="bottom" textRotation="0" wrapText="false" indent="0" shrinkToFit="false"/>
      <protection locked="true" hidden="false"/>
    </xf>
    <xf numFmtId="164" fontId="8" fillId="4" borderId="1" xfId="0" applyFont="true" applyBorder="true" applyAlignment="true" applyProtection="false">
      <alignment horizontal="right" vertical="bottom" textRotation="0" wrapText="false" indent="0" shrinkToFit="false"/>
      <protection locked="true" hidden="false"/>
    </xf>
    <xf numFmtId="166" fontId="8" fillId="4" borderId="1" xfId="0" applyFont="true" applyBorder="true" applyAlignment="true" applyProtection="false">
      <alignment horizontal="right" vertical="bottom" textRotation="0" wrapText="false" indent="0" shrinkToFit="false"/>
      <protection locked="true" hidden="false"/>
    </xf>
    <xf numFmtId="165" fontId="7" fillId="0" borderId="1" xfId="0" applyFont="true" applyBorder="true" applyAlignment="true" applyProtection="false">
      <alignment horizontal="right" vertical="bottom" textRotation="0" wrapText="false" indent="0" shrinkToFit="false"/>
      <protection locked="true" hidden="false"/>
    </xf>
    <xf numFmtId="165" fontId="9" fillId="5" borderId="1" xfId="0" applyFont="true" applyBorder="true" applyAlignment="true" applyProtection="false">
      <alignment horizontal="right" vertical="bottom" textRotation="0" wrapText="false" indent="0" shrinkToFit="false"/>
      <protection locked="true" hidden="false"/>
    </xf>
    <xf numFmtId="164" fontId="7" fillId="0" borderId="1" xfId="0" applyFont="true" applyBorder="true" applyAlignment="true" applyProtection="false">
      <alignment horizontal="center" vertical="bottom" textRotation="0" wrapText="false" indent="0" shrinkToFit="false"/>
      <protection locked="true" hidden="false"/>
    </xf>
    <xf numFmtId="164" fontId="10" fillId="6" borderId="1"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7" fillId="7" borderId="1" xfId="0" applyFont="true" applyBorder="true" applyAlignment="true" applyProtection="false">
      <alignment horizontal="right"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center" textRotation="0" wrapText="false" indent="1" shrinkToFit="false"/>
      <protection locked="true" hidden="false"/>
    </xf>
    <xf numFmtId="165" fontId="12" fillId="5" borderId="1" xfId="0" applyFont="true" applyBorder="true" applyAlignment="true" applyProtection="false">
      <alignment horizontal="right" vertical="bottom" textRotation="0" wrapText="false" indent="0" shrinkToFit="false"/>
      <protection locked="true" hidden="false"/>
    </xf>
    <xf numFmtId="164" fontId="13" fillId="0" borderId="0" xfId="0" applyFont="true" applyBorder="true" applyAlignment="true" applyProtection="false">
      <alignment horizontal="general" vertical="center" textRotation="0" wrapText="false" indent="1" shrinkToFit="false"/>
      <protection locked="true" hidden="false"/>
    </xf>
    <xf numFmtId="166" fontId="9" fillId="5" borderId="1" xfId="0" applyFont="true" applyBorder="true" applyAlignment="true" applyProtection="false">
      <alignment horizontal="right" vertical="bottom" textRotation="0" wrapText="false" indent="0" shrinkToFit="false"/>
      <protection locked="true" hidden="false"/>
    </xf>
    <xf numFmtId="165" fontId="14" fillId="5" borderId="1" xfId="0" applyFont="true" applyBorder="true" applyAlignment="true" applyProtection="false">
      <alignment horizontal="right" vertical="bottom" textRotation="0" wrapText="false" indent="0" shrinkToFit="false"/>
      <protection locked="true" hidden="false"/>
    </xf>
    <xf numFmtId="164" fontId="15" fillId="8" borderId="0" xfId="0" applyFont="true" applyBorder="true" applyAlignment="true" applyProtection="false">
      <alignment horizontal="general" vertical="center" textRotation="0" wrapText="true" indent="2" shrinkToFit="false"/>
      <protection locked="true" hidden="false"/>
    </xf>
    <xf numFmtId="164" fontId="16" fillId="0" borderId="0" xfId="0" applyFont="true" applyBorder="true" applyAlignment="true" applyProtection="false">
      <alignment horizontal="general" vertical="top" textRotation="0" wrapText="true" indent="2" shrinkToFit="false"/>
      <protection locked="true" hidden="false"/>
    </xf>
    <xf numFmtId="164" fontId="6" fillId="2" borderId="1" xfId="0" applyFont="true" applyBorder="true" applyAlignment="true" applyProtection="false">
      <alignment horizontal="general" vertical="center" textRotation="0" wrapText="false" indent="0" shrinkToFit="false"/>
      <protection locked="true" hidden="false"/>
    </xf>
    <xf numFmtId="164" fontId="19" fillId="7" borderId="1" xfId="0" applyFont="true" applyBorder="true" applyAlignment="false" applyProtection="false">
      <alignment horizontal="general" vertical="bottom" textRotation="0" wrapText="false" indent="0" shrinkToFit="false"/>
      <protection locked="true" hidden="false"/>
    </xf>
    <xf numFmtId="168" fontId="8" fillId="7" borderId="1" xfId="0" applyFont="true" applyBorder="true" applyAlignment="true" applyProtection="false">
      <alignment horizontal="right" vertical="bottom" textRotation="0" wrapText="false" indent="0" shrinkToFit="false"/>
      <protection locked="true" hidden="false"/>
    </xf>
    <xf numFmtId="164" fontId="5" fillId="7" borderId="1" xfId="0" applyFont="true" applyBorder="true" applyAlignment="false" applyProtection="false">
      <alignment horizontal="general" vertical="bottom" textRotation="0" wrapText="false" indent="0" shrinkToFit="false"/>
      <protection locked="true" hidden="false"/>
    </xf>
    <xf numFmtId="164" fontId="19" fillId="0" borderId="1" xfId="0" applyFont="true" applyBorder="true" applyAlignment="false" applyProtection="false">
      <alignment horizontal="general" vertical="bottom" textRotation="0" wrapText="false" indent="0" shrinkToFit="false"/>
      <protection locked="true" hidden="false"/>
    </xf>
    <xf numFmtId="165" fontId="8" fillId="0" borderId="1" xfId="0" applyFont="true" applyBorder="true" applyAlignment="true" applyProtection="false">
      <alignment horizontal="right"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9" fontId="8" fillId="7" borderId="1" xfId="0" applyFont="true" applyBorder="true" applyAlignment="true" applyProtection="false">
      <alignment horizontal="right" vertical="bottom" textRotation="0" wrapText="false" indent="0" shrinkToFit="false"/>
      <protection locked="true" hidden="false"/>
    </xf>
    <xf numFmtId="165" fontId="8" fillId="7" borderId="1" xfId="0" applyFont="true" applyBorder="true" applyAlignment="true" applyProtection="false">
      <alignment horizontal="right" vertical="bottom" textRotation="0" wrapText="false" indent="0" shrinkToFit="false"/>
      <protection locked="true" hidden="false"/>
    </xf>
    <xf numFmtId="169" fontId="8" fillId="0" borderId="1" xfId="0" applyFont="true" applyBorder="true" applyAlignment="true" applyProtection="false">
      <alignment horizontal="right"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20" fillId="2" borderId="0" xfId="0" applyFont="true" applyBorder="true" applyAlignment="true" applyProtection="false">
      <alignment horizontal="general" vertical="center" textRotation="0" wrapText="false" indent="2"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top" textRotation="0" wrapText="tru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78787"/>
      <rgbColor rgb="FF9999FF"/>
      <rgbColor rgb="FF993366"/>
      <rgbColor rgb="FFFFF6E3"/>
      <rgbColor rgb="FFEEF3F5"/>
      <rgbColor rgb="FF660066"/>
      <rgbColor rgb="FFFF8080"/>
      <rgbColor rgb="FF0066CC"/>
      <rgbColor rgb="FFC9D8DF"/>
      <rgbColor rgb="FF000080"/>
      <rgbColor rgb="FFFF00FF"/>
      <rgbColor rgb="FFFFFF00"/>
      <rgbColor rgb="FF00FFFF"/>
      <rgbColor rgb="FF800080"/>
      <rgbColor rgb="FF800000"/>
      <rgbColor rgb="FF008080"/>
      <rgbColor rgb="FF0000FF"/>
      <rgbColor rgb="FF00CCFF"/>
      <rgbColor rgb="FFF7FAFB"/>
      <rgbColor rgb="FFCCFFCC"/>
      <rgbColor rgb="FFFDF3DC"/>
      <rgbColor rgb="FF99CCFF"/>
      <rgbColor rgb="FFFF99CC"/>
      <rgbColor rgb="FFCC99FF"/>
      <rgbColor rgb="FFFFCC99"/>
      <rgbColor rgb="FF3366FF"/>
      <rgbColor rgb="FF33CCCC"/>
      <rgbColor rgb="FF99CC00"/>
      <rgbColor rgb="FFFFCC00"/>
      <rgbColor rgb="FFD19A29"/>
      <rgbColor rgb="FFFF6600"/>
      <rgbColor rgb="FF5A6E78"/>
      <rgbColor rgb="FF969696"/>
      <rgbColor rgb="FF003366"/>
      <rgbColor rgb="FF4B7A90"/>
      <rgbColor rgb="FF003300"/>
      <rgbColor rgb="FF333300"/>
      <rgbColor rgb="FF993300"/>
      <rgbColor rgb="FF993366"/>
      <rgbColor rgb="FF2F5567"/>
      <rgbColor rgb="FF1F2A2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in hand, the two scenarios</a:t>
            </a:r>
          </a:p>
        </c:rich>
      </c:tx>
      <c:overlay val="0"/>
      <c:spPr>
        <a:noFill/>
        <a:ln w="0">
          <a:noFill/>
        </a:ln>
      </c:spPr>
    </c:title>
    <c:autoTitleDeleted val="0"/>
    <c:plotArea>
      <c:barChart>
        <c:barDir val="col"/>
        <c:grouping val="clustered"/>
        <c:varyColors val="0"/>
        <c:ser>
          <c:idx val="0"/>
          <c:order val="0"/>
          <c:spPr>
            <a:solidFill>
              <a:srgbClr val="4b7a90"/>
            </a:solidFill>
            <a:ln w="0">
              <a:noFill/>
            </a:ln>
          </c:spPr>
          <c:invertIfNegative val="0"/>
          <c:dPt>
            <c:idx val="0"/>
            <c:invertIfNegative val="0"/>
            <c:spPr>
              <a:solidFill>
                <a:srgbClr val="4b7a90"/>
              </a:solidFill>
              <a:ln w="0">
                <a:noFill/>
              </a:ln>
            </c:spPr>
          </c:dPt>
          <c:dPt>
            <c:idx val="1"/>
            <c:invertIfNegative val="0"/>
            <c:spPr>
              <a:solidFill>
                <a:srgbClr val="d19a29"/>
              </a:solidFill>
              <a:ln w="0">
                <a:noFill/>
              </a:ln>
            </c:spPr>
          </c:dPt>
          <c:dLbls>
            <c:dLbl>
              <c:idx val="0"/>
              <c:txPr>
                <a:bodyPr wrap="square"/>
                <a:lstStyle/>
                <a:p>
                  <a:pPr>
                    <a:defRPr b="0" sz="1000" spc="-1" strike="noStrike">
                      <a:solidFill>
                        <a:srgbClr val="000000"/>
                      </a:solidFill>
                      <a:latin typeface="Calibri"/>
                    </a:defRPr>
                  </a:pPr>
                </a:p>
              </c:txPr>
              <c:dLblPos val="outEnd"/>
              <c:showLegendKey val="1"/>
              <c:showVal val="1"/>
              <c:showCatName val="1"/>
              <c:showSerName val="1"/>
              <c:showPercent val="0"/>
              <c:separator>; </c:separator>
            </c:dLbl>
            <c:dLbl>
              <c:idx val="1"/>
              <c:txPr>
                <a:bodyPr wrap="square"/>
                <a:lstStyle/>
                <a:p>
                  <a:pPr>
                    <a:defRPr b="0" sz="1000" spc="-1" strike="noStrike">
                      <a:solidFill>
                        <a:srgbClr val="000000"/>
                      </a:solidFill>
                      <a:latin typeface="Calibri"/>
                    </a:defRPr>
                  </a:pPr>
                </a:p>
              </c:txPr>
              <c:dLblPos val="outEnd"/>
              <c:showLegendKey val="1"/>
              <c:showVal val="1"/>
              <c:showCatName val="1"/>
              <c:showSerName val="1"/>
              <c:showPercent val="0"/>
              <c:separator>; </c:separator>
            </c:dLbl>
            <c:txPr>
              <a:bodyPr wrap="square"/>
              <a:lstStyle/>
              <a:p>
                <a:pPr>
                  <a:defRPr b="0" sz="1000" spc="-1" strike="noStrike">
                    <a:solidFill>
                      <a:srgbClr val="000000"/>
                    </a:solidFill>
                    <a:latin typeface="Calibri"/>
                  </a:defRPr>
                </a:pPr>
              </a:p>
            </c:txPr>
            <c:dLblPos val="outEnd"/>
            <c:showLegendKey val="1"/>
            <c:showVal val="1"/>
            <c:showCatName val="1"/>
            <c:showSerName val="1"/>
            <c:showPercent val="0"/>
            <c:separator>; </c:separator>
            <c:showLeaderLines val="1"/>
            <c:extLst>
              <c:ext xmlns:c15="http://schemas.microsoft.com/office/drawing/2012/chart" uri="{CE6537A1-D6FC-4f65-9D91-7224C49458BB}">
                <c15:showLeaderLines val="1"/>
              </c:ext>
            </c:extLst>
          </c:dLbls>
          <c:cat>
            <c:strRef>
              <c:f>Calculator!$I$32:$I$33</c:f>
              <c:strCache>
                <c:ptCount val="2"/>
                <c:pt idx="0">
                  <c:v>Scenario A</c:v>
                </c:pt>
                <c:pt idx="1">
                  <c:v>Scenario B</c:v>
                </c:pt>
              </c:strCache>
            </c:strRef>
          </c:cat>
          <c:val>
            <c:numRef>
              <c:f>Calculator!$H$35:$H$36</c:f>
              <c:numCache>
                <c:formatCode>#,##0.00" €";\-#,##0.00" €";\—</c:formatCode>
                <c:ptCount val="2"/>
                <c:pt idx="0">
                  <c:v>48621.8885431034</c:v>
                </c:pt>
                <c:pt idx="1">
                  <c:v>63873.22326625</c:v>
                </c:pt>
              </c:numCache>
            </c:numRef>
          </c:val>
        </c:ser>
        <c:gapWidth val="60"/>
        <c:overlap val="0"/>
        <c:axId val="78339069"/>
        <c:axId val="80046282"/>
      </c:barChart>
      <c:catAx>
        <c:axId val="7833906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0046282"/>
        <c:crosses val="autoZero"/>
        <c:auto val="1"/>
        <c:lblAlgn val="ctr"/>
        <c:lblOffset val="100"/>
        <c:noMultiLvlLbl val="0"/>
      </c:catAx>
      <c:valAx>
        <c:axId val="80046282"/>
        <c:scaling>
          <c:orientation val="minMax"/>
        </c:scaling>
        <c:delete val="0"/>
        <c:axPos val="l"/>
        <c:numFmt formatCode="#,##0&quot; €&quot;"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8339069"/>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6</xdr:row>
      <xdr:rowOff>0</xdr:rowOff>
    </xdr:from>
    <xdr:to>
      <xdr:col>12</xdr:col>
      <xdr:colOff>472680</xdr:colOff>
      <xdr:row>19</xdr:row>
      <xdr:rowOff>173520</xdr:rowOff>
    </xdr:to>
    <xdr:graphicFrame>
      <xdr:nvGraphicFramePr>
        <xdr:cNvPr id="0" name="Chart 1"/>
        <xdr:cNvGraphicFramePr/>
      </xdr:nvGraphicFramePr>
      <xdr:xfrm>
        <a:off x="8176320" y="1352520"/>
        <a:ext cx="4139640" cy="2735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B7A90"/>
    <pageSetUpPr fitToPage="true"/>
  </sheetPr>
  <dimension ref="B2:I59"/>
  <sheetViews>
    <sheetView showFormulas="false" showGridLines="false" showRowColHeaders="true" showZeros="true" rightToLeft="false" tabSelected="true" showOutlineSymbols="true" defaultGridColor="true" view="normal" topLeftCell="A32"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
    <col collapsed="false" customWidth="true" hidden="false" outlineLevel="0" max="3" min="3" style="0" width="50"/>
    <col collapsed="false" customWidth="true" hidden="false" outlineLevel="0" max="4" min="4" style="0" width="21"/>
    <col collapsed="false" customWidth="true" hidden="false" outlineLevel="0" max="6" min="5" style="0" width="19"/>
    <col collapsed="false" customWidth="true" hidden="false" outlineLevel="0" max="7" min="7" style="0" width="2"/>
    <col collapsed="false" customWidth="true" hidden="false" outlineLevel="0" max="9" min="8" style="0" width="13"/>
  </cols>
  <sheetData>
    <row r="2" customFormat="false" ht="25.5" hidden="false" customHeight="true" outlineLevel="0" collapsed="false">
      <c r="B2" s="1" t="s">
        <v>0</v>
      </c>
      <c r="C2" s="1"/>
      <c r="D2" s="1"/>
      <c r="E2" s="1"/>
      <c r="F2" s="1"/>
    </row>
    <row r="3" customFormat="false" ht="25.5" hidden="false" customHeight="true" outlineLevel="0" collapsed="false">
      <c r="B3" s="1"/>
      <c r="C3" s="1"/>
      <c r="D3" s="1"/>
      <c r="E3" s="1"/>
      <c r="F3" s="1"/>
    </row>
    <row r="4" customFormat="false" ht="7.5" hidden="false" customHeight="true" outlineLevel="0" collapsed="false">
      <c r="B4" s="1"/>
      <c r="C4" s="1"/>
      <c r="D4" s="1"/>
      <c r="E4" s="1"/>
      <c r="F4" s="1"/>
    </row>
    <row r="5" customFormat="false" ht="18" hidden="false" customHeight="true" outlineLevel="0" collapsed="false">
      <c r="B5" s="2" t="s">
        <v>1</v>
      </c>
      <c r="C5" s="2"/>
      <c r="D5" s="2"/>
      <c r="E5" s="2"/>
      <c r="F5" s="2"/>
    </row>
    <row r="7" customFormat="false" ht="21.75" hidden="false" customHeight="true" outlineLevel="0" collapsed="false">
      <c r="B7" s="3" t="s">
        <v>2</v>
      </c>
      <c r="C7" s="3"/>
      <c r="D7" s="3"/>
      <c r="E7" s="3"/>
      <c r="F7" s="3"/>
    </row>
    <row r="8" customFormat="false" ht="15" hidden="false" customHeight="false" outlineLevel="0" collapsed="false">
      <c r="B8" s="2" t="s">
        <v>3</v>
      </c>
      <c r="C8" s="2"/>
      <c r="D8" s="2"/>
      <c r="E8" s="2"/>
      <c r="F8" s="2"/>
    </row>
    <row r="9" customFormat="false" ht="15" hidden="false" customHeight="false" outlineLevel="0" collapsed="false">
      <c r="B9" s="4" t="s">
        <v>4</v>
      </c>
      <c r="C9" s="4"/>
      <c r="D9" s="5" t="n">
        <v>100000</v>
      </c>
    </row>
    <row r="10" customFormat="false" ht="15" hidden="false" customHeight="false" outlineLevel="0" collapsed="false">
      <c r="B10" s="4" t="s">
        <v>5</v>
      </c>
      <c r="C10" s="4"/>
      <c r="D10" s="6" t="s">
        <v>6</v>
      </c>
    </row>
    <row r="11" customFormat="false" ht="15" hidden="false" customHeight="false" outlineLevel="0" collapsed="false">
      <c r="B11" s="4" t="s">
        <v>7</v>
      </c>
      <c r="C11" s="4"/>
      <c r="D11" s="5" t="n">
        <v>30000</v>
      </c>
    </row>
    <row r="12" customFormat="false" ht="15" hidden="false" customHeight="false" outlineLevel="0" collapsed="false">
      <c r="B12" s="4" t="s">
        <v>8</v>
      </c>
      <c r="C12" s="4"/>
      <c r="D12" s="6" t="s">
        <v>9</v>
      </c>
    </row>
    <row r="13" customFormat="false" ht="15" hidden="false" customHeight="false" outlineLevel="0" collapsed="false">
      <c r="B13" s="4" t="s">
        <v>10</v>
      </c>
      <c r="C13" s="4"/>
      <c r="D13" s="6" t="s">
        <v>9</v>
      </c>
    </row>
    <row r="14" customFormat="false" ht="15" hidden="false" customHeight="false" outlineLevel="0" collapsed="false">
      <c r="B14" s="4" t="s">
        <v>11</v>
      </c>
      <c r="C14" s="4"/>
      <c r="D14" s="6" t="s">
        <v>9</v>
      </c>
    </row>
    <row r="15" customFormat="false" ht="15" hidden="false" customHeight="false" outlineLevel="0" collapsed="false">
      <c r="B15" s="4" t="s">
        <v>12</v>
      </c>
      <c r="C15" s="4"/>
      <c r="D15" s="5" t="n">
        <v>0</v>
      </c>
    </row>
    <row r="16" customFormat="false" ht="15" hidden="false" customHeight="false" outlineLevel="0" collapsed="false">
      <c r="B16" s="4" t="s">
        <v>13</v>
      </c>
      <c r="C16" s="4"/>
      <c r="D16" s="7" t="n">
        <v>0.07</v>
      </c>
    </row>
    <row r="17" customFormat="false" ht="15" hidden="false" customHeight="false" outlineLevel="0" collapsed="false">
      <c r="B17" s="4" t="s">
        <v>14</v>
      </c>
      <c r="C17" s="4"/>
      <c r="D17" s="5" t="n">
        <v>0</v>
      </c>
    </row>
    <row r="18" customFormat="false" ht="15" hidden="false" customHeight="false" outlineLevel="0" collapsed="false">
      <c r="B18" s="4" t="s">
        <v>15</v>
      </c>
      <c r="C18" s="4"/>
      <c r="D18" s="5" t="n">
        <v>0</v>
      </c>
    </row>
    <row r="19" customFormat="false" ht="15" hidden="false" customHeight="false" outlineLevel="0" collapsed="false">
      <c r="B19" s="4" t="s">
        <v>16</v>
      </c>
      <c r="C19" s="4"/>
      <c r="D19" s="5" t="n">
        <v>0</v>
      </c>
    </row>
    <row r="20" customFormat="false" ht="15" hidden="false" customHeight="false" outlineLevel="0" collapsed="false">
      <c r="B20" s="4" t="s">
        <v>17</v>
      </c>
      <c r="C20" s="4"/>
      <c r="D20" s="5" t="n">
        <v>0</v>
      </c>
    </row>
    <row r="22" customFormat="false" ht="21.75" hidden="false" customHeight="true" outlineLevel="0" collapsed="false">
      <c r="B22" s="3" t="s">
        <v>18</v>
      </c>
      <c r="C22" s="3"/>
      <c r="D22" s="3"/>
      <c r="E22" s="3"/>
      <c r="F22" s="3"/>
    </row>
    <row r="23" customFormat="false" ht="15" hidden="false" customHeight="false" outlineLevel="0" collapsed="false">
      <c r="B23" s="4" t="s">
        <v>19</v>
      </c>
      <c r="C23" s="4"/>
      <c r="D23" s="8" t="n">
        <f aca="false">$D$9*'Parameters 2026'!$B$4</f>
        <v>30000</v>
      </c>
    </row>
    <row r="24" customFormat="false" ht="15" hidden="false" customHeight="false" outlineLevel="0" collapsed="false">
      <c r="B24" s="4" t="s">
        <v>20</v>
      </c>
      <c r="C24" s="4"/>
      <c r="D24" s="8" t="n">
        <f aca="false">'Parameters 2026'!$B$3</f>
        <v>77220</v>
      </c>
    </row>
    <row r="25" customFormat="false" ht="15" hidden="false" customHeight="false" outlineLevel="0" collapsed="false">
      <c r="B25" s="4" t="s">
        <v>21</v>
      </c>
      <c r="C25" s="4"/>
      <c r="D25" s="9" t="n">
        <f aca="false">MAX(0,MIN($D$11,D23,D24))</f>
        <v>30000</v>
      </c>
    </row>
    <row r="26" customFormat="false" ht="15" hidden="false" customHeight="false" outlineLevel="0" collapsed="false">
      <c r="B26" s="4" t="s">
        <v>22</v>
      </c>
      <c r="C26" s="4"/>
      <c r="D26" s="8" t="n">
        <f aca="false">MAX(0,$D$9-D25)</f>
        <v>70000</v>
      </c>
    </row>
    <row r="27" customFormat="false" ht="15" hidden="false" customHeight="false" outlineLevel="0" collapsed="false">
      <c r="B27" s="4" t="s">
        <v>23</v>
      </c>
      <c r="C27" s="4"/>
      <c r="D27" s="8" t="n">
        <f aca="false">AVERAGE(D17:D20)</f>
        <v>0</v>
      </c>
    </row>
    <row r="28" customFormat="false" ht="15" hidden="false" customHeight="false" outlineLevel="0" collapsed="false">
      <c r="B28" s="4" t="s">
        <v>24</v>
      </c>
      <c r="C28" s="4"/>
      <c r="D28" s="10" t="str">
        <f aca="false">IF(D27&lt;='Parameters 2026'!$B$3,"PASS","TO REVIEW")</f>
        <v>PASS</v>
      </c>
    </row>
    <row r="30" customFormat="false" ht="21.75" hidden="false" customHeight="true" outlineLevel="0" collapsed="false">
      <c r="B30" s="3" t="s">
        <v>25</v>
      </c>
      <c r="C30" s="3"/>
      <c r="D30" s="3"/>
      <c r="E30" s="3"/>
      <c r="F30" s="3"/>
    </row>
    <row r="31" customFormat="false" ht="33.75" hidden="false" customHeight="true" outlineLevel="0" collapsed="false">
      <c r="B31" s="4"/>
      <c r="C31" s="4"/>
      <c r="E31" s="11" t="s">
        <v>26</v>
      </c>
      <c r="F31" s="11" t="s">
        <v>27</v>
      </c>
    </row>
    <row r="32" customFormat="false" ht="15" hidden="false" customHeight="false" outlineLevel="0" collapsed="false">
      <c r="H32" s="12" t="s">
        <v>28</v>
      </c>
      <c r="I32" s="12" t="s">
        <v>29</v>
      </c>
    </row>
    <row r="33" customFormat="false" ht="15" hidden="false" customHeight="false" outlineLevel="0" collapsed="false">
      <c r="B33" s="4" t="s">
        <v>30</v>
      </c>
      <c r="C33" s="4"/>
      <c r="E33" s="13" t="n">
        <f aca="false">$D$9</f>
        <v>100000</v>
      </c>
      <c r="F33" s="13" t="n">
        <f aca="false">D26</f>
        <v>70000</v>
      </c>
      <c r="H33" s="14" t="n">
        <f aca="false">E45</f>
        <v>48621.8885431034</v>
      </c>
      <c r="I33" s="12" t="s">
        <v>31</v>
      </c>
    </row>
    <row r="34" customFormat="false" ht="15" hidden="false" customHeight="false" outlineLevel="0" collapsed="false">
      <c r="B34" s="4" t="s">
        <v>32</v>
      </c>
      <c r="C34" s="4"/>
      <c r="E34" s="13" t="n">
        <f aca="false">0</f>
        <v>0</v>
      </c>
      <c r="F34" s="13" t="n">
        <f aca="false">D25</f>
        <v>30000</v>
      </c>
      <c r="H34" s="14" t="n">
        <f aca="false">F45</f>
        <v>63873.22326625</v>
      </c>
    </row>
    <row r="35" customFormat="false" ht="15" hidden="false" customHeight="false" outlineLevel="0" collapsed="false">
      <c r="B35" s="4" t="s">
        <v>33</v>
      </c>
      <c r="C35" s="4"/>
      <c r="E35" s="8" t="n">
        <f aca="false">IF(E33&lt;=0,0,IF($D$10="Employee",E33*'Parameters 2026'!$B$18,(MIN(MAX(E33,'Parameters 2026'!$B$20),'Parameters 2026'!$B$21)*'Parameters 2026'!$B$22+MAX(0,MIN(MAX(E33,'Parameters 2026'!$B$20),'Parameters 2026'!$B$23)-'Parameters 2026'!$B$21)*'Parameters 2026'!$B$24)*(1+'Parameters 2026'!$B$25)))</f>
        <v>19682.676347358</v>
      </c>
      <c r="F35" s="8" t="n">
        <f aca="false">IF(F33&lt;=0,0,IF($D$10="Employee",F33*'Parameters 2026'!$B$18,(MIN(MAX(F33,'Parameters 2026'!$B$20),'Parameters 2026'!$B$21)*'Parameters 2026'!$B$22+MAX(0,MIN(MAX(F33,'Parameters 2026'!$B$20),'Parameters 2026'!$B$23)-'Parameters 2026'!$B$21)*'Parameters 2026'!$B$24)*(1+'Parameters 2026'!$B$25)))</f>
        <v>14931.175</v>
      </c>
      <c r="H35" s="14" t="n">
        <f aca="false">E45</f>
        <v>48621.8885431034</v>
      </c>
    </row>
    <row r="36" customFormat="false" ht="15" hidden="false" customHeight="false" outlineLevel="0" collapsed="false">
      <c r="B36" s="4" t="s">
        <v>34</v>
      </c>
      <c r="C36" s="4"/>
      <c r="E36" s="8" t="n">
        <f aca="false">IF(E34&lt;=0,0,IF($D$10="Employee",IF($D$13="Yes",0,E34*'Parameters 2026'!$B$18),IF($D$14="Yes",0,(MIN(MAX((E33+E34),'Parameters 2026'!$B$20),'Parameters 2026'!$B$21)*'Parameters 2026'!$B$22+MAX(0,MIN(MAX((E33+E34),'Parameters 2026'!$B$20),'Parameters 2026'!$B$23)-'Parameters 2026'!$B$21)*'Parameters 2026'!$B$24)*(1+'Parameters 2026'!$B$25)-IF(E33&lt;=0,0,(MIN(MAX(E33,'Parameters 2026'!$B$20),'Parameters 2026'!$B$21)*'Parameters 2026'!$B$22+MAX(0,MIN(MAX(E33,'Parameters 2026'!$B$20),'Parameters 2026'!$B$23)-'Parameters 2026'!$B$21)*'Parameters 2026'!$B$24)*(1+'Parameters 2026'!$B$25)))))</f>
        <v>0</v>
      </c>
      <c r="F36" s="8" t="n">
        <f aca="false">IF(F34&lt;=0,0,IF($D$10="Employee",IF($D$13="Yes",0,F34*'Parameters 2026'!$B$18),IF($D$14="Yes",0,(MIN(MAX((F33+F34),'Parameters 2026'!$B$20),'Parameters 2026'!$B$21)*'Parameters 2026'!$B$22+MAX(0,MIN(MAX((F33+F34),'Parameters 2026'!$B$20),'Parameters 2026'!$B$23)-'Parameters 2026'!$B$21)*'Parameters 2026'!$B$24)*(1+'Parameters 2026'!$B$25)-IF(F33&lt;=0,0,(MIN(MAX(F33,'Parameters 2026'!$B$20),'Parameters 2026'!$B$21)*'Parameters 2026'!$B$22+MAX(0,MIN(MAX(F33,'Parameters 2026'!$B$20),'Parameters 2026'!$B$23)-'Parameters 2026'!$B$21)*'Parameters 2026'!$B$24)*(1+'Parameters 2026'!$B$25)))))</f>
        <v>0</v>
      </c>
      <c r="H36" s="14" t="n">
        <f aca="false">F45</f>
        <v>63873.22326625</v>
      </c>
    </row>
    <row r="37" customFormat="false" ht="15" hidden="false" customHeight="false" outlineLevel="0" collapsed="false">
      <c r="B37" s="4" t="s">
        <v>35</v>
      </c>
      <c r="C37" s="4"/>
      <c r="E37" s="8" t="n">
        <f aca="false">IF($D$10="Employee",MIN(MAX(0,E33-E35)*'Parameters 2026'!$B$26,'Parameters 2026'!$B$27),IF($D$10="Self-employed",MIN(MIN(MAX(0,E33-E35),'Parameters 2026'!$B$28)*'Parameters 2026'!$B$31+MAX(0,MIN(MAX(0,E33-E35),'Parameters 2026'!$B$29)-'Parameters 2026'!$B$28)*'Parameters 2026'!$B$32+MAX(0,MIN(MAX(0,E33-E35),'Parameters 2026'!$B$30)-'Parameters 2026'!$B$29)*'Parameters 2026'!$B$33+MAX(0,MAX(0,E33-E35)-'Parameters 2026'!$B$30)*'Parameters 2026'!$B$34,'Parameters 2026'!$B$35),MIN(MAX(0,E33-E35)*'Parameters 2026'!$B$36,'Parameters 2026'!$B$37)))</f>
        <v>2409.51970957926</v>
      </c>
      <c r="F37" s="8" t="n">
        <f aca="false">IF($D$10="Employee",MIN(MAX(0,F33-F35)*'Parameters 2026'!$B$26,'Parameters 2026'!$B$27),IF($D$10="Self-employed",MIN(MIN(MAX(0,F33-F35),'Parameters 2026'!$B$28)*'Parameters 2026'!$B$31+MAX(0,MIN(MAX(0,F33-F35),'Parameters 2026'!$B$29)-'Parameters 2026'!$B$28)*'Parameters 2026'!$B$32+MAX(0,MIN(MAX(0,F33-F35),'Parameters 2026'!$B$30)-'Parameters 2026'!$B$29)*'Parameters 2026'!$B$33+MAX(0,MAX(0,F33-F35)-'Parameters 2026'!$B$30)*'Parameters 2026'!$B$34,'Parameters 2026'!$B$35),MIN(MAX(0,F33-F35)*'Parameters 2026'!$B$36,'Parameters 2026'!$B$37)))</f>
        <v>1652.06475</v>
      </c>
    </row>
    <row r="38" customFormat="false" ht="15" hidden="false" customHeight="false" outlineLevel="0" collapsed="false">
      <c r="B38" s="4" t="s">
        <v>36</v>
      </c>
      <c r="C38" s="4"/>
      <c r="E38" s="8" t="n">
        <f aca="false">MAX(0,E33-E35-E37)</f>
        <v>77907.8039430627</v>
      </c>
      <c r="F38" s="8" t="n">
        <f aca="false">MAX(0,F33-F35-F37)</f>
        <v>53416.76025</v>
      </c>
    </row>
    <row r="39" customFormat="false" ht="15" hidden="false" customHeight="false" outlineLevel="0" collapsed="false">
      <c r="B39" s="4" t="s">
        <v>37</v>
      </c>
      <c r="C39" s="4"/>
      <c r="E39" s="8" t="n">
        <f aca="false">MAX(0,MIN(E38,'Parameters 2026'!$B$10)*'Parameters 2026'!$B$13+MAX(0,MIN(E38,'Parameters 2026'!$B$11)-'Parameters 2026'!$B$10)*'Parameters 2026'!$B$14+MAX(0,MIN(E38,'Parameters 2026'!$B$12)-'Parameters 2026'!$B$11)*'Parameters 2026'!$B$15+MAX(0,E38-'Parameters 2026'!$B$12)*'Parameters 2026'!$B$16-(MIN(MIN(E38,'Parameters 2026'!$B$17),'Parameters 2026'!$B$10)*'Parameters 2026'!$B$13+MAX(0,MIN(MIN(E38,'Parameters 2026'!$B$17),'Parameters 2026'!$B$11)-'Parameters 2026'!$B$10)*'Parameters 2026'!$B$14+MAX(0,MIN(MIN(E38,'Parameters 2026'!$B$17),'Parameters 2026'!$B$12)-'Parameters 2026'!$B$11)*'Parameters 2026'!$B$15+MAX(0,MIN(E38,'Parameters 2026'!$B$17)-'Parameters 2026'!$B$12)*'Parameters 2026'!$B$16))</f>
        <v>29621.9019715314</v>
      </c>
      <c r="F39" s="8" t="n">
        <f aca="false">MAX(0,MIN(F38,'Parameters 2026'!$B$10)*'Parameters 2026'!$B$13+MAX(0,MIN(F38,'Parameters 2026'!$B$11)-'Parameters 2026'!$B$10)*'Parameters 2026'!$B$14+MAX(0,MIN(F38,'Parameters 2026'!$B$12)-'Parameters 2026'!$B$11)*'Parameters 2026'!$B$15+MAX(0,F38-'Parameters 2026'!$B$12)*'Parameters 2026'!$B$16-(MIN(MIN(F38,'Parameters 2026'!$B$17),'Parameters 2026'!$B$10)*'Parameters 2026'!$B$13+MAX(0,MIN(MIN(F38,'Parameters 2026'!$B$17),'Parameters 2026'!$B$11)-'Parameters 2026'!$B$10)*'Parameters 2026'!$B$14+MAX(0,MIN(MIN(F38,'Parameters 2026'!$B$17),'Parameters 2026'!$B$12)-'Parameters 2026'!$B$11)*'Parameters 2026'!$B$15+MAX(0,MIN(F38,'Parameters 2026'!$B$17)-'Parameters 2026'!$B$12)*'Parameters 2026'!$B$16))</f>
        <v>17376.380125</v>
      </c>
    </row>
    <row r="40" customFormat="false" ht="15" hidden="false" customHeight="false" outlineLevel="0" collapsed="false">
      <c r="B40" s="4" t="s">
        <v>13</v>
      </c>
      <c r="C40" s="4"/>
      <c r="E40" s="8" t="n">
        <f aca="false">E39*$D$16</f>
        <v>2073.5331380072</v>
      </c>
      <c r="F40" s="8" t="n">
        <f aca="false">F39*$D$16</f>
        <v>1216.34660875</v>
      </c>
    </row>
    <row r="41" customFormat="false" ht="15" hidden="false" customHeight="false" outlineLevel="0" collapsed="false">
      <c r="B41" s="4" t="s">
        <v>38</v>
      </c>
      <c r="C41" s="4"/>
      <c r="E41" s="8" t="n">
        <f aca="false">E39+E40</f>
        <v>31695.4351095386</v>
      </c>
      <c r="F41" s="8" t="n">
        <f aca="false">F39+F40</f>
        <v>18592.72673375</v>
      </c>
    </row>
    <row r="42" customFormat="false" ht="15" hidden="false" customHeight="false" outlineLevel="0" collapsed="false">
      <c r="B42" s="4" t="s">
        <v>39</v>
      </c>
      <c r="C42" s="4"/>
      <c r="E42" s="8" t="n">
        <f aca="false">IF(E34&lt;=0,0,IF($D$12="Yes",MAX(MIN(E34,'Parameters 2026'!$B$5)*'Parameters 2026'!$B$7+MAX(0,MIN(E34,'Parameters 2026'!$B$6)-'Parameters 2026'!$B$5)*'Parameters 2026'!$B$8,MIN(MAX($D$15,0),E34)),MIN(MAX($D$15,0),E34)))</f>
        <v>0</v>
      </c>
      <c r="F42" s="8" t="n">
        <f aca="false">IF(F34&lt;=0,0,IF($D$12="Yes",MAX(MIN(F34,'Parameters 2026'!$B$5)*'Parameters 2026'!$B$7+MAX(0,MIN(F34,'Parameters 2026'!$B$6)-'Parameters 2026'!$B$5)*'Parameters 2026'!$B$8,MIN(MAX($D$15,0),F34)),MIN(MAX($D$15,0),F34)))</f>
        <v>12647.5</v>
      </c>
    </row>
    <row r="43" customFormat="false" ht="15" hidden="false" customHeight="false" outlineLevel="0" collapsed="false">
      <c r="B43" s="4" t="s">
        <v>40</v>
      </c>
      <c r="C43" s="4"/>
      <c r="E43" s="8" t="n">
        <f aca="false">MAX(0,E34-E42)</f>
        <v>0</v>
      </c>
      <c r="F43" s="8" t="n">
        <f aca="false">MAX(0,F34-F42)</f>
        <v>17352.5</v>
      </c>
    </row>
    <row r="44" customFormat="false" ht="15" hidden="false" customHeight="false" outlineLevel="0" collapsed="false">
      <c r="B44" s="4" t="s">
        <v>41</v>
      </c>
      <c r="C44" s="4"/>
      <c r="E44" s="8" t="n">
        <f aca="false">E43*'Parameters 2026'!$B$9</f>
        <v>0</v>
      </c>
      <c r="F44" s="8" t="n">
        <f aca="false">F43*'Parameters 2026'!$B$9</f>
        <v>2602.875</v>
      </c>
    </row>
    <row r="45" customFormat="false" ht="24" hidden="false" customHeight="true" outlineLevel="0" collapsed="false">
      <c r="B45" s="15" t="s">
        <v>42</v>
      </c>
      <c r="C45" s="15"/>
      <c r="E45" s="16" t="n">
        <f aca="false">E33+E34-E35-E36-E41-E44</f>
        <v>48621.8885431034</v>
      </c>
      <c r="F45" s="16" t="n">
        <f aca="false">F33+F34-F35-F36-F41-F44</f>
        <v>63873.22326625</v>
      </c>
    </row>
    <row r="46" customFormat="false" ht="15" hidden="false" customHeight="false" outlineLevel="0" collapsed="false">
      <c r="B46" s="17" t="s">
        <v>43</v>
      </c>
      <c r="C46" s="17"/>
      <c r="E46" s="18" t="n">
        <f aca="false">IF($D$9&lt;=0,0,1-E45/$D$9)</f>
        <v>0.513781114568966</v>
      </c>
      <c r="F46" s="18" t="n">
        <f aca="false">IF($D$9&lt;=0,0,1-F45/$D$9)</f>
        <v>0.3612677673375</v>
      </c>
    </row>
    <row r="47" customFormat="false" ht="15" hidden="false" customHeight="false" outlineLevel="0" collapsed="false">
      <c r="B47" s="4" t="s">
        <v>44</v>
      </c>
      <c r="C47" s="4"/>
      <c r="E47" s="8" t="n">
        <f aca="false">IF($D$10="Employee",(E33+IF($D$13="Yes",0,E34))*(1+'Parameters 2026'!$B$19)+IF($D$13="Yes",E34,0),E33+E34)</f>
        <v>100000</v>
      </c>
      <c r="F47" s="8" t="n">
        <f aca="false">IF($D$10="Employee",(F33+IF($D$13="Yes",0,F34))*(1+'Parameters 2026'!$B$19)+IF($D$13="Yes",F34,0),F33+F34)</f>
        <v>100000</v>
      </c>
    </row>
    <row r="49" customFormat="false" ht="21.75" hidden="false" customHeight="true" outlineLevel="0" collapsed="false">
      <c r="B49" s="3" t="s">
        <v>45</v>
      </c>
      <c r="C49" s="3"/>
      <c r="D49" s="3"/>
      <c r="E49" s="3"/>
      <c r="F49" s="3"/>
    </row>
    <row r="50" customFormat="false" ht="17.35" hidden="false" customHeight="false" outlineLevel="0" collapsed="false">
      <c r="B50" s="15" t="s">
        <v>46</v>
      </c>
      <c r="C50" s="15"/>
      <c r="E50" s="19" t="n">
        <f aca="false">F45-E45</f>
        <v>15251.3347231466</v>
      </c>
      <c r="F50" s="19"/>
    </row>
    <row r="51" customFormat="false" ht="15" hidden="false" customHeight="false" outlineLevel="0" collapsed="false">
      <c r="B51" s="17" t="s">
        <v>47</v>
      </c>
      <c r="C51" s="17"/>
      <c r="E51" s="18" t="n">
        <f aca="false">IF($D$9&lt;=0,0,E50/$D$9)</f>
        <v>0.152513347231466</v>
      </c>
      <c r="F51" s="18"/>
    </row>
    <row r="53" customFormat="false" ht="15" hidden="false" customHeight="false" outlineLevel="0" collapsed="false">
      <c r="B53" s="20" t="str">
        <f aca="false">IF(D28="TO REVIEW","The average of the four preceding years exceeds the absolute ceiling. The regime may be closed for the current year: the file calls for individual review before any decision.",IF(AND($D$12="No",$D$15=0),"Without an « ordinary » or « plus » arts work certificate, the cost allowance no longer applies since 2026. The regime stays open, but the taxable base is the full gross amount, save for documented actual expenses.",IF($D$11&gt;D23,"The copyright value entered exceeds the 30 % relative ceiling. The calculation retains the maximum admissible share; the surplus remunerates the services.","Estimate. The amount retained remains subject to the substantive conditions: authorship, chain of rights, effective exploitation, written contract, market-conforming valuation.")))</f>
        <v>Estimate. The amount retained remains subject to the substantive conditions: authorship, chain of rights, effective exploitation, written contract, market-conforming valuation.</v>
      </c>
      <c r="C53" s="20"/>
      <c r="D53" s="20"/>
      <c r="E53" s="20"/>
      <c r="F53" s="20"/>
    </row>
    <row r="54" customFormat="false" ht="15" hidden="false" customHeight="false" outlineLevel="0" collapsed="false">
      <c r="B54" s="20"/>
      <c r="C54" s="20"/>
      <c r="D54" s="20"/>
      <c r="E54" s="20"/>
      <c r="F54" s="20"/>
    </row>
    <row r="55" customFormat="false" ht="15" hidden="false" customHeight="false" outlineLevel="0" collapsed="false">
      <c r="B55" s="20"/>
      <c r="C55" s="20"/>
      <c r="D55" s="20"/>
      <c r="E55" s="20"/>
      <c r="F55" s="20"/>
    </row>
    <row r="57" customFormat="false" ht="15" hidden="false" customHeight="true" outlineLevel="0" collapsed="false">
      <c r="B57" s="21" t="s">
        <v>48</v>
      </c>
      <c r="C57" s="21"/>
      <c r="D57" s="21"/>
      <c r="E57" s="21"/>
      <c r="F57" s="21"/>
    </row>
    <row r="58" customFormat="false" ht="15" hidden="false" customHeight="false" outlineLevel="0" collapsed="false">
      <c r="B58" s="21"/>
      <c r="C58" s="21"/>
      <c r="D58" s="21"/>
      <c r="E58" s="21"/>
      <c r="F58" s="21"/>
    </row>
    <row r="59" customFormat="false" ht="15" hidden="false" customHeight="false" outlineLevel="0" collapsed="false">
      <c r="B59" s="21"/>
      <c r="C59" s="21"/>
      <c r="D59" s="21"/>
      <c r="E59" s="21"/>
      <c r="F59" s="21"/>
    </row>
  </sheetData>
  <mergeCells count="47">
    <mergeCell ref="B2:F4"/>
    <mergeCell ref="B5:F5"/>
    <mergeCell ref="B7:F7"/>
    <mergeCell ref="B8:F8"/>
    <mergeCell ref="B9:C9"/>
    <mergeCell ref="B10:C10"/>
    <mergeCell ref="B11:C11"/>
    <mergeCell ref="B12:C12"/>
    <mergeCell ref="B13:C13"/>
    <mergeCell ref="B14:C14"/>
    <mergeCell ref="B15:C15"/>
    <mergeCell ref="B16:C16"/>
    <mergeCell ref="B17:C17"/>
    <mergeCell ref="B18:C18"/>
    <mergeCell ref="B19:C19"/>
    <mergeCell ref="B20:C20"/>
    <mergeCell ref="B22:F22"/>
    <mergeCell ref="B23:C23"/>
    <mergeCell ref="B24:C24"/>
    <mergeCell ref="B25:C25"/>
    <mergeCell ref="B26:C26"/>
    <mergeCell ref="B27:C27"/>
    <mergeCell ref="B28:C28"/>
    <mergeCell ref="B30:F30"/>
    <mergeCell ref="B31:C31"/>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9:F49"/>
    <mergeCell ref="B50:C50"/>
    <mergeCell ref="E50:F50"/>
    <mergeCell ref="B51:C51"/>
    <mergeCell ref="E51:F51"/>
    <mergeCell ref="B53:F55"/>
    <mergeCell ref="B57:F59"/>
  </mergeCells>
  <dataValidations count="2">
    <dataValidation allowBlank="false" errorStyle="stop" operator="between" showDropDown="false" showErrorMessage="false" showInputMessage="false" sqref="D10" type="list">
      <formula1>"Employee,Self-employed,Dirigeant d'entreprise"</formula1>
      <formula2>0</formula2>
    </dataValidation>
    <dataValidation allowBlank="false" errorStyle="stop" operator="between" showDropDown="false" showErrorMessage="false" showInputMessage="false" sqref="D12:D14"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B7A90"/>
    <pageSetUpPr fitToPage="false"/>
  </sheetPr>
  <dimension ref="A1:C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6"/>
    <col collapsed="false" customWidth="true" hidden="false" outlineLevel="0" max="3" min="3" style="0" width="62"/>
  </cols>
  <sheetData>
    <row r="1" customFormat="false" ht="24" hidden="false" customHeight="true" outlineLevel="0" collapsed="false">
      <c r="A1" s="22" t="s">
        <v>49</v>
      </c>
      <c r="B1" s="22" t="s">
        <v>50</v>
      </c>
      <c r="C1" s="22" t="s">
        <v>51</v>
      </c>
    </row>
    <row r="2" customFormat="false" ht="15" hidden="false" customHeight="false" outlineLevel="0" collapsed="false">
      <c r="A2" s="23" t="s">
        <v>52</v>
      </c>
      <c r="B2" s="24" t="n">
        <v>2026</v>
      </c>
      <c r="C2" s="25" t="s">
        <v>53</v>
      </c>
    </row>
    <row r="3" customFormat="false" ht="15" hidden="false" customHeight="false" outlineLevel="0" collapsed="false">
      <c r="A3" s="26" t="s">
        <v>54</v>
      </c>
      <c r="B3" s="27" t="n">
        <v>77220</v>
      </c>
      <c r="C3" s="28" t="s">
        <v>55</v>
      </c>
    </row>
    <row r="4" customFormat="false" ht="15" hidden="false" customHeight="false" outlineLevel="0" collapsed="false">
      <c r="A4" s="23" t="s">
        <v>56</v>
      </c>
      <c r="B4" s="29" t="n">
        <v>0.3</v>
      </c>
      <c r="C4" s="25" t="s">
        <v>57</v>
      </c>
    </row>
    <row r="5" customFormat="false" ht="15" hidden="false" customHeight="false" outlineLevel="0" collapsed="false">
      <c r="A5" s="26" t="s">
        <v>58</v>
      </c>
      <c r="B5" s="27" t="n">
        <v>20590</v>
      </c>
      <c r="C5" s="28" t="s">
        <v>59</v>
      </c>
    </row>
    <row r="6" customFormat="false" ht="15" hidden="false" customHeight="false" outlineLevel="0" collapsed="false">
      <c r="A6" s="23" t="s">
        <v>60</v>
      </c>
      <c r="B6" s="30" t="n">
        <v>41180</v>
      </c>
      <c r="C6" s="25" t="s">
        <v>59</v>
      </c>
    </row>
    <row r="7" customFormat="false" ht="15" hidden="false" customHeight="false" outlineLevel="0" collapsed="false">
      <c r="A7" s="26" t="s">
        <v>61</v>
      </c>
      <c r="B7" s="31" t="n">
        <v>0.5</v>
      </c>
      <c r="C7" s="28" t="s">
        <v>62</v>
      </c>
    </row>
    <row r="8" customFormat="false" ht="15" hidden="false" customHeight="false" outlineLevel="0" collapsed="false">
      <c r="A8" s="23" t="s">
        <v>63</v>
      </c>
      <c r="B8" s="29" t="n">
        <v>0.25</v>
      </c>
      <c r="C8" s="25" t="s">
        <v>64</v>
      </c>
    </row>
    <row r="9" customFormat="false" ht="15" hidden="false" customHeight="false" outlineLevel="0" collapsed="false">
      <c r="A9" s="26" t="s">
        <v>41</v>
      </c>
      <c r="B9" s="31" t="n">
        <v>0.15</v>
      </c>
      <c r="C9" s="28" t="s">
        <v>65</v>
      </c>
    </row>
    <row r="10" customFormat="false" ht="15" hidden="false" customHeight="false" outlineLevel="0" collapsed="false">
      <c r="A10" s="23" t="s">
        <v>66</v>
      </c>
      <c r="B10" s="30" t="n">
        <v>16720</v>
      </c>
      <c r="C10" s="25" t="s">
        <v>67</v>
      </c>
    </row>
    <row r="11" customFormat="false" ht="15" hidden="false" customHeight="false" outlineLevel="0" collapsed="false">
      <c r="A11" s="26" t="s">
        <v>68</v>
      </c>
      <c r="B11" s="27" t="n">
        <v>29510</v>
      </c>
      <c r="C11" s="28" t="s">
        <v>67</v>
      </c>
    </row>
    <row r="12" customFormat="false" ht="15" hidden="false" customHeight="false" outlineLevel="0" collapsed="false">
      <c r="A12" s="23" t="s">
        <v>69</v>
      </c>
      <c r="B12" s="30" t="n">
        <v>51070</v>
      </c>
      <c r="C12" s="25" t="s">
        <v>67</v>
      </c>
    </row>
    <row r="13" customFormat="false" ht="15" hidden="false" customHeight="false" outlineLevel="0" collapsed="false">
      <c r="A13" s="26" t="s">
        <v>70</v>
      </c>
      <c r="B13" s="31" t="n">
        <v>0.25</v>
      </c>
      <c r="C13" s="28" t="s">
        <v>71</v>
      </c>
    </row>
    <row r="14" customFormat="false" ht="15" hidden="false" customHeight="false" outlineLevel="0" collapsed="false">
      <c r="A14" s="23" t="s">
        <v>72</v>
      </c>
      <c r="B14" s="29" t="n">
        <v>0.4</v>
      </c>
      <c r="C14" s="25" t="s">
        <v>71</v>
      </c>
    </row>
    <row r="15" customFormat="false" ht="15" hidden="false" customHeight="false" outlineLevel="0" collapsed="false">
      <c r="A15" s="26" t="s">
        <v>73</v>
      </c>
      <c r="B15" s="31" t="n">
        <v>0.45</v>
      </c>
      <c r="C15" s="28" t="s">
        <v>71</v>
      </c>
    </row>
    <row r="16" customFormat="false" ht="15" hidden="false" customHeight="false" outlineLevel="0" collapsed="false">
      <c r="A16" s="23" t="s">
        <v>74</v>
      </c>
      <c r="B16" s="29" t="n">
        <v>0.5</v>
      </c>
      <c r="C16" s="25" t="s">
        <v>71</v>
      </c>
    </row>
    <row r="17" customFormat="false" ht="15" hidden="false" customHeight="false" outlineLevel="0" collapsed="false">
      <c r="A17" s="26" t="s">
        <v>75</v>
      </c>
      <c r="B17" s="27" t="n">
        <v>11180</v>
      </c>
      <c r="C17" s="28" t="s">
        <v>76</v>
      </c>
    </row>
    <row r="18" customFormat="false" ht="15" hidden="false" customHeight="false" outlineLevel="0" collapsed="false">
      <c r="A18" s="23" t="s">
        <v>77</v>
      </c>
      <c r="B18" s="29" t="n">
        <v>0.1307</v>
      </c>
      <c r="C18" s="25" t="s">
        <v>78</v>
      </c>
    </row>
    <row r="19" customFormat="false" ht="15" hidden="false" customHeight="false" outlineLevel="0" collapsed="false">
      <c r="A19" s="26" t="s">
        <v>79</v>
      </c>
      <c r="B19" s="31" t="n">
        <v>0.25</v>
      </c>
      <c r="C19" s="28" t="s">
        <v>80</v>
      </c>
    </row>
    <row r="20" customFormat="false" ht="15" hidden="false" customHeight="false" outlineLevel="0" collapsed="false">
      <c r="A20" s="23" t="s">
        <v>81</v>
      </c>
      <c r="B20" s="30" t="n">
        <v>17374.08</v>
      </c>
      <c r="C20" s="25" t="s">
        <v>82</v>
      </c>
    </row>
    <row r="21" customFormat="false" ht="15" hidden="false" customHeight="false" outlineLevel="0" collapsed="false">
      <c r="A21" s="26" t="s">
        <v>83</v>
      </c>
      <c r="B21" s="27" t="n">
        <v>75024.54</v>
      </c>
      <c r="C21" s="28" t="s">
        <v>84</v>
      </c>
    </row>
    <row r="22" customFormat="false" ht="15" hidden="false" customHeight="false" outlineLevel="0" collapsed="false">
      <c r="A22" s="23" t="s">
        <v>85</v>
      </c>
      <c r="B22" s="29" t="n">
        <v>0.205</v>
      </c>
      <c r="C22" s="25" t="s">
        <v>84</v>
      </c>
    </row>
    <row r="23" customFormat="false" ht="15" hidden="false" customHeight="false" outlineLevel="0" collapsed="false">
      <c r="A23" s="26" t="s">
        <v>86</v>
      </c>
      <c r="B23" s="27" t="n">
        <v>110562.42</v>
      </c>
      <c r="C23" s="28" t="s">
        <v>87</v>
      </c>
    </row>
    <row r="24" customFormat="false" ht="15" hidden="false" customHeight="false" outlineLevel="0" collapsed="false">
      <c r="A24" s="23" t="s">
        <v>88</v>
      </c>
      <c r="B24" s="29" t="n">
        <v>0.1416</v>
      </c>
      <c r="C24" s="25" t="s">
        <v>84</v>
      </c>
    </row>
    <row r="25" customFormat="false" ht="15" hidden="false" customHeight="false" outlineLevel="0" collapsed="false">
      <c r="A25" s="26" t="s">
        <v>89</v>
      </c>
      <c r="B25" s="31" t="n">
        <v>0.0405</v>
      </c>
      <c r="C25" s="28" t="s">
        <v>90</v>
      </c>
    </row>
    <row r="26" customFormat="false" ht="15" hidden="false" customHeight="false" outlineLevel="0" collapsed="false">
      <c r="A26" s="23" t="s">
        <v>91</v>
      </c>
      <c r="B26" s="29" t="n">
        <v>0.3</v>
      </c>
      <c r="C26" s="25" t="s">
        <v>92</v>
      </c>
    </row>
    <row r="27" customFormat="false" ht="15" hidden="false" customHeight="false" outlineLevel="0" collapsed="false">
      <c r="A27" s="26" t="s">
        <v>93</v>
      </c>
      <c r="B27" s="27" t="n">
        <v>6070</v>
      </c>
      <c r="C27" s="28" t="s">
        <v>94</v>
      </c>
    </row>
    <row r="28" customFormat="false" ht="15" hidden="false" customHeight="false" outlineLevel="0" collapsed="false">
      <c r="A28" s="23" t="s">
        <v>95</v>
      </c>
      <c r="B28" s="30" t="n">
        <v>7540</v>
      </c>
      <c r="C28" s="25" t="s">
        <v>96</v>
      </c>
    </row>
    <row r="29" customFormat="false" ht="15" hidden="false" customHeight="false" outlineLevel="0" collapsed="false">
      <c r="A29" s="26" t="s">
        <v>97</v>
      </c>
      <c r="B29" s="27" t="n">
        <v>14970</v>
      </c>
      <c r="C29" s="28" t="s">
        <v>96</v>
      </c>
    </row>
    <row r="30" customFormat="false" ht="15" hidden="false" customHeight="false" outlineLevel="0" collapsed="false">
      <c r="A30" s="23" t="s">
        <v>98</v>
      </c>
      <c r="B30" s="30" t="n">
        <v>24920</v>
      </c>
      <c r="C30" s="25" t="s">
        <v>96</v>
      </c>
    </row>
    <row r="31" customFormat="false" ht="15" hidden="false" customHeight="false" outlineLevel="0" collapsed="false">
      <c r="A31" s="26" t="s">
        <v>99</v>
      </c>
      <c r="B31" s="31" t="n">
        <v>0.287</v>
      </c>
      <c r="C31" s="28" t="s">
        <v>100</v>
      </c>
    </row>
    <row r="32" customFormat="false" ht="15" hidden="false" customHeight="false" outlineLevel="0" collapsed="false">
      <c r="A32" s="23" t="s">
        <v>101</v>
      </c>
      <c r="B32" s="29" t="n">
        <v>0.1</v>
      </c>
      <c r="C32" s="25" t="s">
        <v>102</v>
      </c>
    </row>
    <row r="33" customFormat="false" ht="15" hidden="false" customHeight="false" outlineLevel="0" collapsed="false">
      <c r="A33" s="26" t="s">
        <v>103</v>
      </c>
      <c r="B33" s="31" t="n">
        <v>0.05</v>
      </c>
      <c r="C33" s="28" t="s">
        <v>104</v>
      </c>
    </row>
    <row r="34" customFormat="false" ht="15" hidden="false" customHeight="false" outlineLevel="0" collapsed="false">
      <c r="A34" s="23" t="s">
        <v>105</v>
      </c>
      <c r="B34" s="29" t="n">
        <v>0.03</v>
      </c>
      <c r="C34" s="25" t="s">
        <v>106</v>
      </c>
    </row>
    <row r="35" customFormat="false" ht="15" hidden="false" customHeight="false" outlineLevel="0" collapsed="false">
      <c r="A35" s="26" t="s">
        <v>107</v>
      </c>
      <c r="B35" s="27" t="n">
        <v>5340</v>
      </c>
      <c r="C35" s="28" t="s">
        <v>94</v>
      </c>
    </row>
    <row r="36" customFormat="false" ht="15" hidden="false" customHeight="false" outlineLevel="0" collapsed="false">
      <c r="A36" s="23" t="s">
        <v>108</v>
      </c>
      <c r="B36" s="29" t="n">
        <v>0.03</v>
      </c>
      <c r="C36" s="25" t="s">
        <v>92</v>
      </c>
    </row>
    <row r="37" customFormat="false" ht="15" hidden="false" customHeight="false" outlineLevel="0" collapsed="false">
      <c r="A37" s="26" t="s">
        <v>109</v>
      </c>
      <c r="B37" s="27" t="n">
        <v>3200</v>
      </c>
      <c r="C37" s="28" t="s">
        <v>94</v>
      </c>
    </row>
    <row r="39" customFormat="false" ht="15" hidden="false" customHeight="true" outlineLevel="0" collapsed="false">
      <c r="A39" s="32" t="s">
        <v>110</v>
      </c>
      <c r="B39" s="32"/>
      <c r="C39" s="32"/>
    </row>
    <row r="40" customFormat="false" ht="15" hidden="false" customHeight="false" outlineLevel="0" collapsed="false">
      <c r="A40" s="32"/>
      <c r="B40" s="32"/>
      <c r="C40" s="32"/>
    </row>
    <row r="41" customFormat="false" ht="15" hidden="false" customHeight="false" outlineLevel="0" collapsed="false">
      <c r="A41" s="32"/>
      <c r="B41" s="32"/>
      <c r="C41" s="32"/>
    </row>
  </sheetData>
  <mergeCells count="1">
    <mergeCell ref="A39:C4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B7A90"/>
    <pageSetUpPr fitToPage="false"/>
  </sheetPr>
  <dimension ref="B2:C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0" width="4"/>
    <col collapsed="false" customWidth="true" hidden="false" outlineLevel="0" max="3" min="3" style="0" width="110"/>
  </cols>
  <sheetData>
    <row r="2" customFormat="false" ht="15" hidden="false" customHeight="false" outlineLevel="0" collapsed="false">
      <c r="B2" s="33" t="s">
        <v>111</v>
      </c>
      <c r="C2" s="33"/>
    </row>
    <row r="3" customFormat="false" ht="15" hidden="false" customHeight="false" outlineLevel="0" collapsed="false">
      <c r="B3" s="33"/>
      <c r="C3" s="33"/>
    </row>
    <row r="5" customFormat="false" ht="15" hidden="false" customHeight="false" outlineLevel="0" collapsed="false">
      <c r="B5" s="34" t="s">
        <v>112</v>
      </c>
    </row>
    <row r="7" customFormat="false" ht="25.5" hidden="false" customHeight="true" outlineLevel="0" collapsed="false">
      <c r="B7" s="35" t="s">
        <v>113</v>
      </c>
      <c r="C7" s="36" t="s">
        <v>114</v>
      </c>
    </row>
    <row r="8" customFormat="false" ht="25.5" hidden="false" customHeight="true" outlineLevel="0" collapsed="false">
      <c r="B8" s="35" t="s">
        <v>113</v>
      </c>
      <c r="C8" s="36" t="s">
        <v>115</v>
      </c>
    </row>
    <row r="9" customFormat="false" ht="25.5" hidden="false" customHeight="true" outlineLevel="0" collapsed="false">
      <c r="B9" s="35" t="s">
        <v>113</v>
      </c>
      <c r="C9" s="36" t="s">
        <v>116</v>
      </c>
    </row>
    <row r="10" customFormat="false" ht="25.5" hidden="false" customHeight="true" outlineLevel="0" collapsed="false">
      <c r="B10" s="35" t="s">
        <v>113</v>
      </c>
      <c r="C10" s="36" t="s">
        <v>117</v>
      </c>
    </row>
    <row r="11" customFormat="false" ht="25.5" hidden="false" customHeight="true" outlineLevel="0" collapsed="false">
      <c r="B11" s="35" t="s">
        <v>113</v>
      </c>
      <c r="C11" s="36" t="s">
        <v>118</v>
      </c>
    </row>
    <row r="12" customFormat="false" ht="51.75" hidden="false" customHeight="true" outlineLevel="0" collapsed="false">
      <c r="B12" s="35" t="s">
        <v>113</v>
      </c>
      <c r="C12" s="36" t="s">
        <v>119</v>
      </c>
    </row>
    <row r="13" customFormat="false" ht="39" hidden="false" customHeight="true" outlineLevel="0" collapsed="false">
      <c r="B13" s="35" t="s">
        <v>113</v>
      </c>
      <c r="C13" s="36" t="s">
        <v>120</v>
      </c>
    </row>
    <row r="14" customFormat="false" ht="64.5" hidden="false" customHeight="true" outlineLevel="0" collapsed="false">
      <c r="B14" s="35" t="s">
        <v>113</v>
      </c>
      <c r="C14" s="36" t="s">
        <v>121</v>
      </c>
    </row>
    <row r="15" customFormat="false" ht="39" hidden="false" customHeight="true" outlineLevel="0" collapsed="false">
      <c r="B15" s="35" t="s">
        <v>113</v>
      </c>
      <c r="C15" s="36" t="s">
        <v>122</v>
      </c>
    </row>
    <row r="16" customFormat="false" ht="25.5" hidden="false" customHeight="true" outlineLevel="0" collapsed="false">
      <c r="B16" s="35" t="s">
        <v>113</v>
      </c>
      <c r="C16" s="36" t="s">
        <v>123</v>
      </c>
    </row>
    <row r="17" customFormat="false" ht="39" hidden="false" customHeight="true" outlineLevel="0" collapsed="false">
      <c r="B17" s="35" t="s">
        <v>113</v>
      </c>
      <c r="C17" s="36" t="s">
        <v>124</v>
      </c>
    </row>
    <row r="18" customFormat="false" ht="25.5" hidden="false" customHeight="true" outlineLevel="0" collapsed="false">
      <c r="B18" s="35" t="s">
        <v>113</v>
      </c>
      <c r="C18" s="36" t="s">
        <v>125</v>
      </c>
    </row>
    <row r="19" customFormat="false" ht="25.5" hidden="false" customHeight="true" outlineLevel="0" collapsed="false">
      <c r="B19" s="35" t="s">
        <v>113</v>
      </c>
      <c r="C19" s="36" t="s">
        <v>126</v>
      </c>
    </row>
    <row r="20" customFormat="false" ht="15" hidden="false" customHeight="true" outlineLevel="0" collapsed="false">
      <c r="B20" s="35" t="s">
        <v>113</v>
      </c>
      <c r="C20" s="36" t="s">
        <v>127</v>
      </c>
    </row>
    <row r="21" customFormat="false" ht="25.5" hidden="false" customHeight="true" outlineLevel="0" collapsed="false">
      <c r="B21" s="35" t="s">
        <v>113</v>
      </c>
      <c r="C21" s="36" t="s">
        <v>128</v>
      </c>
    </row>
    <row r="23" customFormat="false" ht="15" hidden="false" customHeight="true" outlineLevel="0" collapsed="false">
      <c r="C23" s="32" t="s">
        <v>129</v>
      </c>
    </row>
    <row r="24" customFormat="false" ht="15" hidden="false" customHeight="false" outlineLevel="0" collapsed="false">
      <c r="C24" s="32"/>
    </row>
    <row r="25" customFormat="false" ht="15" hidden="false" customHeight="false" outlineLevel="0" collapsed="false">
      <c r="C25" s="32"/>
    </row>
  </sheetData>
  <mergeCells count="2">
    <mergeCell ref="B2:C3"/>
    <mergeCell ref="C23:C2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B7A90"/>
    <pageSetUpPr fitToPage="false"/>
  </sheetPr>
  <dimension ref="B2:C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0" width="4"/>
    <col collapsed="false" customWidth="true" hidden="false" outlineLevel="0" max="3" min="3" style="0" width="105"/>
  </cols>
  <sheetData>
    <row r="2" customFormat="false" ht="15" hidden="false" customHeight="false" outlineLevel="0" collapsed="false">
      <c r="B2" s="33" t="s">
        <v>130</v>
      </c>
      <c r="C2" s="33"/>
    </row>
    <row r="3" customFormat="false" ht="15" hidden="false" customHeight="false" outlineLevel="0" collapsed="false">
      <c r="B3" s="33"/>
      <c r="C3" s="33"/>
    </row>
    <row r="5" customFormat="false" ht="15" hidden="false" customHeight="false" outlineLevel="0" collapsed="false">
      <c r="B5" s="34" t="s">
        <v>131</v>
      </c>
    </row>
    <row r="7" customFormat="false" ht="15" hidden="false" customHeight="true" outlineLevel="0" collapsed="false">
      <c r="B7" s="35" t="s">
        <v>132</v>
      </c>
      <c r="C7" s="36" t="s">
        <v>133</v>
      </c>
    </row>
    <row r="8" customFormat="false" ht="25.5" hidden="false" customHeight="true" outlineLevel="0" collapsed="false">
      <c r="B8" s="35" t="s">
        <v>134</v>
      </c>
      <c r="C8" s="36" t="s">
        <v>135</v>
      </c>
    </row>
    <row r="9" customFormat="false" ht="25.5" hidden="false" customHeight="true" outlineLevel="0" collapsed="false">
      <c r="B9" s="35" t="s">
        <v>136</v>
      </c>
      <c r="C9" s="36" t="s">
        <v>137</v>
      </c>
    </row>
    <row r="10" customFormat="false" ht="25.5" hidden="false" customHeight="true" outlineLevel="0" collapsed="false">
      <c r="B10" s="35" t="s">
        <v>138</v>
      </c>
      <c r="C10" s="36" t="s">
        <v>139</v>
      </c>
    </row>
    <row r="11" customFormat="false" ht="39" hidden="false" customHeight="true" outlineLevel="0" collapsed="false">
      <c r="B11" s="35" t="s">
        <v>140</v>
      </c>
      <c r="C11" s="36" t="s">
        <v>141</v>
      </c>
    </row>
    <row r="12" customFormat="false" ht="15" hidden="false" customHeight="true" outlineLevel="0" collapsed="false">
      <c r="B12" s="35" t="s">
        <v>142</v>
      </c>
      <c r="C12" s="36" t="s">
        <v>143</v>
      </c>
    </row>
    <row r="13" customFormat="false" ht="25.5" hidden="false" customHeight="true" outlineLevel="0" collapsed="false">
      <c r="B13" s="35" t="s">
        <v>144</v>
      </c>
      <c r="C13" s="36" t="s">
        <v>145</v>
      </c>
    </row>
    <row r="14" customFormat="false" ht="25.5" hidden="false" customHeight="true" outlineLevel="0" collapsed="false">
      <c r="B14" s="35" t="s">
        <v>146</v>
      </c>
      <c r="C14" s="36" t="s">
        <v>147</v>
      </c>
    </row>
    <row r="16" customFormat="false" ht="15" hidden="false" customHeight="true" outlineLevel="0" collapsed="false">
      <c r="C16" s="32" t="s">
        <v>148</v>
      </c>
    </row>
    <row r="17" customFormat="false" ht="15" hidden="false" customHeight="false" outlineLevel="0" collapsed="false">
      <c r="C17" s="32"/>
    </row>
    <row r="19" customFormat="false" ht="15" hidden="false" customHeight="false" outlineLevel="0" collapsed="false">
      <c r="C19" s="37" t="s">
        <v>149</v>
      </c>
    </row>
  </sheetData>
  <mergeCells count="2">
    <mergeCell ref="B2:C3"/>
    <mergeCell ref="C16:C1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Company>Law Right</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Copyright income calculator 2026</dc:title>
  <dc:creator>Christophe Boeraeve</dc:creator>
  <cp:lastModifiedBy>Christophe Boeraeve</cp:lastModifiedBy>
</cp:coreProperties>
</file>