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mparateur" sheetId="1" state="visible" r:id="rId3"/>
    <sheet name="Paramètres 2026" sheetId="2" state="visible" r:id="rId4"/>
    <sheet name="Hypothèses" sheetId="3" state="visible" r:id="rId5"/>
    <sheet name="Mode d'emploi" sheetId="4" state="visible" r:id="rId6"/>
  </sheets>
  <definedNames>
    <definedName function="false" hidden="false" localSheetId="0" name="_xlnm.Print_Area" vbProcedure="false">Comparateur!$B$2:$F$59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<sst xmlns="http://schemas.openxmlformats.org/spreadsheetml/2006/main" count="181" uniqueCount="150">
  <si>
    <t xml:space="preserve">CALCULATEUR 2026
Droits d'auteur ou rémunération ? Le net en poche, comparé</t>
  </si>
  <si>
    <t xml:space="preserve">Law Right · Christophe Boeraeve · Avenue Louise 231, 1050 Bruxelles · +32 (0)2 643 11 00 · cboeraeve@law-right.com</t>
  </si>
  <si>
    <t xml:space="preserve">1 · VOS DONNÉES</t>
  </si>
  <si>
    <t xml:space="preserve">Les cellules crème à police bleue se complètent. Tout le reste se calcule.</t>
  </si>
  <si>
    <t xml:space="preserve">Enveloppe annuelle brute (services + droits)</t>
  </si>
  <si>
    <t xml:space="preserve">Statut du bénéficiaire</t>
  </si>
  <si>
    <t xml:space="preserve">Dirigeant d'entreprise</t>
  </si>
  <si>
    <t xml:space="preserve">Valeur économique documentée des droits cédés ou concédés</t>
  </si>
  <si>
    <t xml:space="preserve">Attestation du travail des arts « ordinaire » ou « plus »</t>
  </si>
  <si>
    <t xml:space="preserve">Oui</t>
  </si>
  <si>
    <t xml:space="preserve">Droits exonérés de cotisations ONSS (salarié)</t>
  </si>
  <si>
    <t xml:space="preserve">Droits hors base des cotisations d'indépendant</t>
  </si>
  <si>
    <t xml:space="preserve">Frais réels documentés sur les droits</t>
  </si>
  <si>
    <t xml:space="preserve">Additionnels communaux</t>
  </si>
  <si>
    <t xml:space="preserve">Droits d'auteur perçus — année N−1</t>
  </si>
  <si>
    <t xml:space="preserve">Droits d'auteur perçus — année N−2</t>
  </si>
  <si>
    <t xml:space="preserve">Droits d'auteur perçus — année N−3</t>
  </si>
  <si>
    <t xml:space="preserve">Droits d'auteur perçus — année N−4</t>
  </si>
  <si>
    <t xml:space="preserve">2 · TESTS D'ACCÈS AU RÉGIME</t>
  </si>
  <si>
    <t xml:space="preserve">Plafond relatif — 30 % de l'enveloppe</t>
  </si>
  <si>
    <t xml:space="preserve">Plafond absolu 2026</t>
  </si>
  <si>
    <t xml:space="preserve">Droits d'auteur retenus</t>
  </si>
  <si>
    <t xml:space="preserve">Rémunération professionnelle correspondante</t>
  </si>
  <si>
    <t xml:space="preserve">Moyenne des quatre années antérieures</t>
  </si>
  <si>
    <t xml:space="preserve">Test de la moyenne pluriannuelle</t>
  </si>
  <si>
    <t xml:space="preserve">3 · LES DEUX SCÉNARIOS, CÔTE À CÔTE</t>
  </si>
  <si>
    <t xml:space="preserve">SCÉNARIO A
Tout en rémunération</t>
  </si>
  <si>
    <t xml:space="preserve">SCÉNARIO B
Mix droits d'auteur</t>
  </si>
  <si>
    <t xml:space="preserve">Net en poche</t>
  </si>
  <si>
    <t xml:space="preserve">Scénario A</t>
  </si>
  <si>
    <t xml:space="preserve">Rémunération professionnelle brute</t>
  </si>
  <si>
    <t xml:space="preserve">Scénario B</t>
  </si>
  <si>
    <t xml:space="preserve">Droits d'auteur bruts</t>
  </si>
  <si>
    <t xml:space="preserve">Cotisations sociales sur la rémunération</t>
  </si>
  <si>
    <t xml:space="preserve">Cotisations sociales sur les droits</t>
  </si>
  <si>
    <t xml:space="preserve">Frais professionnels forfaitaires</t>
  </si>
  <si>
    <t xml:space="preserve">Base imposable au barème progressif</t>
  </si>
  <si>
    <t xml:space="preserve">Impôt État, quotité exemptée déduite</t>
  </si>
  <si>
    <t xml:space="preserve">Impôt progressif total</t>
  </si>
  <si>
    <t xml:space="preserve">Frais forfaitaires sur les droits</t>
  </si>
  <si>
    <t xml:space="preserve">Base soumise au précompte mobilier</t>
  </si>
  <si>
    <t xml:space="preserve">Précompte mobilier</t>
  </si>
  <si>
    <t xml:space="preserve">NET EN POCHE</t>
  </si>
  <si>
    <t xml:space="preserve">Taux de prélèvement effectif</t>
  </si>
  <si>
    <t xml:space="preserve">Coût pour le débiteur des revenus</t>
  </si>
  <si>
    <t xml:space="preserve">4 · CE QUE CELA CHANGE</t>
  </si>
  <si>
    <t xml:space="preserve">Gain net annuel du scénario B</t>
  </si>
  <si>
    <t xml:space="preserve">Gain en pourcentage de l'enveloppe</t>
  </si>
  <si>
    <t xml:space="preserve">Outil indicatif Law Right, revenus 2026 et exercice d'imposition 2027. Le plafond de 30 % est un test, jamais une méthode de valorisation. Le calcul ne confirme ni l'éligibilité de l'œuvre, ni la titularité, ni l'exploitation effective, ni le traitement social définitif. Les hypothèses de calcul figurent dans l'onglet « Hypothèses » et doivent être lues avant tout usage.</t>
  </si>
  <si>
    <t xml:space="preserve">PARAMÈTRE — REVENUS 2026</t>
  </si>
  <si>
    <t xml:space="preserve">VALEUR</t>
  </si>
  <si>
    <t xml:space="preserve">FONDEMENT</t>
  </si>
  <si>
    <t xml:space="preserve">Année de revenus</t>
  </si>
  <si>
    <t xml:space="preserve">Revenus 2026 — exercice d'imposition 2027</t>
  </si>
  <si>
    <t xml:space="preserve">Plafond absolu des droits d'auteur</t>
  </si>
  <si>
    <t xml:space="preserve">CIR 92, art. 17, § 1er, 5° — base de 37 500 € indexée</t>
  </si>
  <si>
    <t xml:space="preserve">Plafond relatif (ratio 30/70)</t>
  </si>
  <si>
    <t xml:space="preserve">Part maximale des droits dans une rémunération mixte, revenus 2026</t>
  </si>
  <si>
    <t xml:space="preserve">Forfait droits d'auteur — fin de la 1re tranche</t>
  </si>
  <si>
    <t xml:space="preserve">AR/CIR 92, art. 3 et 4 — barème indexé revenus 2026</t>
  </si>
  <si>
    <t xml:space="preserve">Forfait droits d'auteur — fin de la 2e tranche</t>
  </si>
  <si>
    <t xml:space="preserve">Forfait droits d'auteur — taux 1re tranche</t>
  </si>
  <si>
    <t xml:space="preserve">50 % de 0 à 20 590 €</t>
  </si>
  <si>
    <t xml:space="preserve">Forfait droits d'auteur — taux 2e tranche</t>
  </si>
  <si>
    <t xml:space="preserve">25 % de 20 590 € à 41 180 €</t>
  </si>
  <si>
    <t xml:space="preserve">CIR 92, art. 269, § 1er, 4°</t>
  </si>
  <si>
    <t xml:space="preserve">Barème — fin de la tranche à 25 %</t>
  </si>
  <si>
    <t xml:space="preserve">CIR 92, art. 130 — montants indexés revenus 2026</t>
  </si>
  <si>
    <t xml:space="preserve">Barème — fin de la tranche à 40 %</t>
  </si>
  <si>
    <t xml:space="preserve">Barème — fin de la tranche à 45 %</t>
  </si>
  <si>
    <t xml:space="preserve">Barème — taux tranche 1</t>
  </si>
  <si>
    <t xml:space="preserve">CIR 92, art. 130</t>
  </si>
  <si>
    <t xml:space="preserve">Barème — taux tranche 2</t>
  </si>
  <si>
    <t xml:space="preserve">Barème — taux tranche 3</t>
  </si>
  <si>
    <t xml:space="preserve">Barème — taux tranche 4</t>
  </si>
  <si>
    <t xml:space="preserve">Quotité du revenu exemptée d'impôt</t>
  </si>
  <si>
    <t xml:space="preserve">CIR 92, art. 131 — montant indexé revenus 2026</t>
  </si>
  <si>
    <t xml:space="preserve">Cotisation ONSS du travailleur</t>
  </si>
  <si>
    <t xml:space="preserve">Retenue personnelle sur la rémunération brute</t>
  </si>
  <si>
    <t xml:space="preserve">Cotisations patronales indicatives</t>
  </si>
  <si>
    <t xml:space="preserve">Ordre de grandeur employé, hors réductions structurelles</t>
  </si>
  <si>
    <t xml:space="preserve">Indépendants — revenu plancher</t>
  </si>
  <si>
    <t xml:space="preserve">Statut social, cotisation minimale à titre principal, année 2026</t>
  </si>
  <si>
    <t xml:space="preserve">Indépendants — fin de la tranche à 20,50 %</t>
  </si>
  <si>
    <t xml:space="preserve">Barème des cotisations 2026</t>
  </si>
  <si>
    <t xml:space="preserve">Indépendants — taux de la 1re tranche</t>
  </si>
  <si>
    <t xml:space="preserve">Indépendants — plafond de cotisation</t>
  </si>
  <si>
    <t xml:space="preserve">Au-delà, plus aucune cotisation supplémentaire</t>
  </si>
  <si>
    <t xml:space="preserve">Indépendants — taux de la 2e tranche</t>
  </si>
  <si>
    <t xml:space="preserve">Indépendants — frais de gestion de la caisse</t>
  </si>
  <si>
    <t xml:space="preserve">Taux courant 2026, variable selon la caisse</t>
  </si>
  <si>
    <t xml:space="preserve">Frais professionnels — salarié, taux</t>
  </si>
  <si>
    <t xml:space="preserve">CIR 92, art. 51</t>
  </si>
  <si>
    <t xml:space="preserve">Frais professionnels — salarié, maximum</t>
  </si>
  <si>
    <t xml:space="preserve">Montant indexé revenus 2026</t>
  </si>
  <si>
    <t xml:space="preserve">Frais professionnels — profits, seuil 1</t>
  </si>
  <si>
    <t xml:space="preserve">CIR 92, art. 51 — barème dégressif</t>
  </si>
  <si>
    <t xml:space="preserve">Frais professionnels — profits, seuil 2</t>
  </si>
  <si>
    <t xml:space="preserve">Frais professionnels — profits, seuil 3</t>
  </si>
  <si>
    <t xml:space="preserve">Frais professionnels — profits, taux 1</t>
  </si>
  <si>
    <t xml:space="preserve">28,7 % jusqu'à 7 540 €</t>
  </si>
  <si>
    <t xml:space="preserve">Frais professionnels — profits, taux 2</t>
  </si>
  <si>
    <t xml:space="preserve">10 % de 7 540 € à 14 970 €</t>
  </si>
  <si>
    <t xml:space="preserve">Frais professionnels — profits, taux 3</t>
  </si>
  <si>
    <t xml:space="preserve">5 % de 14 970 € à 24 920 €</t>
  </si>
  <si>
    <t xml:space="preserve">Frais professionnels — profits, taux 4</t>
  </si>
  <si>
    <t xml:space="preserve">3 % au-delà de 24 920 €</t>
  </si>
  <si>
    <t xml:space="preserve">Frais professionnels — profits, maximum</t>
  </si>
  <si>
    <t xml:space="preserve">Frais professionnels — dirigeant, taux</t>
  </si>
  <si>
    <t xml:space="preserve">Frais professionnels — dirigeant, maximum</t>
  </si>
  <si>
    <t xml:space="preserve">Sources vérifiées le 5 septembre 2026 : SPF Finances (montants indexés, exercice d'imposition 2027) ; loi-programme du 26 décembre 2022 ; loi-programme 2026 réservant le forfait aux attestations « ordinaire » ou « plus » ; AR du 7 avril 2023 modifiant l'article 19 de l'AR du 28 novembre 1969 ; barèmes 2026 des caisses d'assurances sociales.</t>
  </si>
  <si>
    <t xml:space="preserve">HYPOTHÈSES ET SIMPLIFICATIONS</t>
  </si>
  <si>
    <t xml:space="preserve">Ce que le calcul suppose</t>
  </si>
  <si>
    <t xml:space="preserve">·</t>
  </si>
  <si>
    <t xml:space="preserve">Contribuable isolé, sans personne à charge, sans autre revenu, sans quotient conjugal et sans réduction d'impôt autre que la quotité exemptée.</t>
  </si>
  <si>
    <t xml:space="preserve">La quotité exemptée est imputée sur les tranches les plus basses du barème, conformément à l'article 134 CIR 92.</t>
  </si>
  <si>
    <t xml:space="preserve">Additionnels communaux fixés à 7 % par défaut ; le taux réel varie d'une commune à l'autre et se modifie dans la cellule prévue.</t>
  </si>
  <si>
    <t xml:space="preserve">Les additionnels communaux ne frappent pas les revenus mobiliers imposés distinctement au précompte de 15 %.</t>
  </si>
  <si>
    <t xml:space="preserve">Salarié : cotisation personnelle ONSS de 13,07 % sur le brut, puis frais professionnels forfaitaires de 30 % plafonnés, calculés sur le brut diminué de cette cotisation.</t>
  </si>
  <si>
    <t xml:space="preserve">Indépendant et dirigeant : les cotisations sociales sont calculées sur la rémunération professionnelle brute, et les frais professionnels forfaitaires sur cette rémunération diminuée des cotisations. Dans la réalité, la base sociale est le revenu net imposable, ce qui rend le calcul circulaire ; la convention retenue reste prudente.</t>
  </si>
  <si>
    <t xml:space="preserve">Les cotisations d'indépendant sont celles de l'année 2026 à titre principal, plancher et plafond compris, majorées de 4,05 % de frais de gestion. Les cotisations provisoires réellement appelées se calculent sur les revenus de la troisième année antérieure, puis se régularisent.</t>
  </si>
  <si>
    <t xml:space="preserve">Exonération ONSS des droits d'auteur : elle suppose une attestation du travail des arts ou une cession à un tiers en vue d'une communication au public, une rémunération conforme au marché, une convention écrite, la mention en DmfA, et le respect du ratio de 30 % apprécié sur les quatre trimestres de l'année civile. Le logiciel en reste exclu, alors même que la réforme fiscale 2026 le réintègre dans le régime des droits d'auteur.</t>
  </si>
  <si>
    <t xml:space="preserve">Le forfait de frais sur les droits d'auteur n'est accordé, depuis le 1er janvier 2026, qu'aux titulaires d'une attestation du travail des arts « ordinaire » ou « plus ». Sans attestation, seuls des frais réels justifiés réduisent la base.</t>
  </si>
  <si>
    <t xml:space="preserve">La base soumise au précompte mobilier est le brut diminué des frais, sans déduction des cotisations sociales éventuellement retenues sur cette même part.</t>
  </si>
  <si>
    <t xml:space="preserve">La cotisation spéciale de sécurité sociale n'est pas intégrée. Plafonnée à 731,28 € par an et due par le seul salarié, elle réduit d'autant le net de ce statut sans modifier le classement des scénarios.</t>
  </si>
  <si>
    <t xml:space="preserve">Le calcul s'arrête à la personne physique. Il n'intègre ni l'impôt des sociétés, ni la cotisation annuelle à charge des sociétés, ni la fiscalité des dividendes, ni le régime VVPRbis.</t>
  </si>
  <si>
    <t xml:space="preserve">Le coût pour le débiteur des revenus retient, pour le salarié, un taux patronal indicatif de 25 %, hors réductions structurelles, pécule de vacances et prime de fin d'année.</t>
  </si>
  <si>
    <t xml:space="preserve">Le bonus à l'emploi, les frais réels professionnels et les réductions d'impôt régionales sont ignorés.</t>
  </si>
  <si>
    <t xml:space="preserve">La condition de moyenne pluriannuelle est signalée comme un test d'accès. Elle ne modifie pas automatiquement le calcul : un dépassement appelle un examen individuel.</t>
  </si>
  <si>
    <t xml:space="preserve">Ces hypothèses servent une comparaison, pas une déclaration fiscale. Chaque dossier réel appelle une vérification de la qualité d'auteur, de la chaîne des droits, de l'exploitation effective et de la valorisation.</t>
  </si>
  <si>
    <t xml:space="preserve">MODE D'EMPLOI — TROIS MINUTES</t>
  </si>
  <si>
    <t xml:space="preserve">Huit gestes</t>
  </si>
  <si>
    <t xml:space="preserve">1</t>
  </si>
  <si>
    <t xml:space="preserve">Ouvrez l'onglet « Comparateur ». Seules les cellules crème à police bleue se complètent.</t>
  </si>
  <si>
    <t xml:space="preserve">2</t>
  </si>
  <si>
    <t xml:space="preserve">Encodez l'enveloppe annuelle brute : tout ce que le débiteur consacre à la personne, prestations et droits confondus.</t>
  </si>
  <si>
    <t xml:space="preserve">3</t>
  </si>
  <si>
    <t xml:space="preserve">Choisissez le statut. Salarié, indépendant personne physique, ou dirigeant d'entreprise : les cotisations sociales et les frais professionnels changent complètement d'un statut à l'autre.</t>
  </si>
  <si>
    <t xml:space="preserve">4</t>
  </si>
  <si>
    <t xml:space="preserve">Indiquez la valeur économique des droits, celle que le contrat et l'exploitation justifient. Le plafond de 30 % est un test, il ne fixe pas cette valeur.</t>
  </si>
  <si>
    <t xml:space="preserve">5</t>
  </si>
  <si>
    <t xml:space="preserve">Répondez aux trois questions de régime : attestation du travail des arts, exonération ONSS, exclusion de la base des cotisations d'indépendant. Chacune déplace le résultat de plusieurs milliers d'euros.</t>
  </si>
  <si>
    <t xml:space="preserve">6</t>
  </si>
  <si>
    <t xml:space="preserve">Ajustez les additionnels communaux au taux de la commune du bénéficiaire.</t>
  </si>
  <si>
    <t xml:space="preserve">7</t>
  </si>
  <si>
    <t xml:space="preserve">Encodez les quatre années antérieures. La moyenne est un test d'accès, pas un plafond du revenu courant.</t>
  </si>
  <si>
    <t xml:space="preserve">8</t>
  </si>
  <si>
    <t xml:space="preserve">Lisez les deux colonnes côte à côte, puis le gain net. Lisez ensuite l'encadré d'alerte, et l'onglet « Hypothèses » avant toute décision.</t>
  </si>
  <si>
    <t xml:space="preserve">Exemple préchargé : enveloppe de 100 000 €, dirigeant d'entreprise, 30 000 € de droits documentés, attestation obtenue. Remplacez ces valeurs par celles du dossier.</t>
  </si>
  <si>
    <t xml:space="preserve">Law Right · Avenue Louise 231, 1050 Bruxelles · +32 (0)2 643 11 00 · cboeraeve@law-right.com · www.law-right.com</t>
  </si>
</sst>
</file>

<file path=xl/styles.xml><?xml version="1.0" encoding="utf-8"?>
<styleSheet xmlns="http://schemas.openxmlformats.org/spreadsheetml/2006/main">
  <numFmts count="6">
    <numFmt numFmtId="164" formatCode="General"/>
    <numFmt numFmtId="165" formatCode="#,##0.00&quot; €&quot;;\-#,##0.00&quot; €&quot;;\—"/>
    <numFmt numFmtId="166" formatCode="0.0%"/>
    <numFmt numFmtId="167" formatCode="#,##0&quot; €&quot;"/>
    <numFmt numFmtId="168" formatCode="0"/>
    <numFmt numFmtId="169" formatCode="0.00%"/>
  </numFmts>
  <fonts count="23">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
      <color rgb="FF5A6E78"/>
      <name val="Arial"/>
      <family val="0"/>
      <charset val="1"/>
    </font>
    <font>
      <b val="true"/>
      <sz val="11"/>
      <color rgb="FFFFFFFF"/>
      <name val="Arial"/>
      <family val="0"/>
      <charset val="1"/>
    </font>
    <font>
      <sz val="10"/>
      <color rgb="FF1F2A2F"/>
      <name val="Arial"/>
      <family val="0"/>
      <charset val="1"/>
    </font>
    <font>
      <b val="true"/>
      <sz val="10"/>
      <color rgb="FF0000FF"/>
      <name val="Arial"/>
      <family val="0"/>
      <charset val="1"/>
    </font>
    <font>
      <b val="true"/>
      <sz val="10"/>
      <color rgb="FF1F2A2F"/>
      <name val="Arial"/>
      <family val="0"/>
      <charset val="1"/>
    </font>
    <font>
      <b val="true"/>
      <sz val="10"/>
      <color rgb="FFFFFFFF"/>
      <name val="Arial"/>
      <family val="0"/>
      <charset val="1"/>
    </font>
    <font>
      <sz val="9"/>
      <color rgb="FFFFFFFF"/>
      <name val="Arial"/>
      <family val="0"/>
      <charset val="1"/>
    </font>
    <font>
      <b val="true"/>
      <sz val="12"/>
      <color rgb="FF2F5567"/>
      <name val="Arial"/>
      <family val="0"/>
      <charset val="1"/>
    </font>
    <font>
      <b val="true"/>
      <sz val="10"/>
      <color rgb="FF2F5567"/>
      <name val="Arial"/>
      <family val="0"/>
      <charset val="1"/>
    </font>
    <font>
      <b val="true"/>
      <sz val="14"/>
      <color rgb="FFD19A29"/>
      <name val="Arial"/>
      <family val="0"/>
      <charset val="1"/>
    </font>
    <font>
      <i val="true"/>
      <sz val="9"/>
      <color rgb="FF2F5567"/>
      <name val="Arial"/>
      <family val="0"/>
      <charset val="1"/>
    </font>
    <font>
      <i val="true"/>
      <sz val="8"/>
      <color rgb="FF5A6E78"/>
      <name val="Arial"/>
      <family val="0"/>
      <charset val="1"/>
    </font>
    <font>
      <b val="true"/>
      <sz val="18"/>
      <color rgb="FF000000"/>
      <name val="Calibri"/>
      <family val="2"/>
    </font>
    <font>
      <sz val="10"/>
      <color rgb="FF000000"/>
      <name val="Calibri"/>
      <family val="2"/>
    </font>
    <font>
      <sz val="10"/>
      <name val="Arial"/>
      <family val="0"/>
      <charset val="1"/>
    </font>
    <font>
      <b val="true"/>
      <sz val="16"/>
      <color rgb="FFFFFFFF"/>
      <name val="Arial"/>
      <family val="0"/>
      <charset val="1"/>
    </font>
    <font>
      <b val="true"/>
      <sz val="11"/>
      <color rgb="FFD19A29"/>
      <name val="Arial"/>
      <family val="0"/>
      <charset val="1"/>
    </font>
    <font>
      <sz val="9"/>
      <color rgb="FF2F5567"/>
      <name val="Arial"/>
      <family val="0"/>
      <charset val="1"/>
    </font>
  </fonts>
  <fills count="9">
    <fill>
      <patternFill patternType="none"/>
    </fill>
    <fill>
      <patternFill patternType="gray125"/>
    </fill>
    <fill>
      <patternFill patternType="solid">
        <fgColor rgb="FF4B7A90"/>
        <bgColor rgb="FF5A6E78"/>
      </patternFill>
    </fill>
    <fill>
      <patternFill patternType="solid">
        <fgColor rgb="FFD19A29"/>
        <bgColor rgb="FFFF8080"/>
      </patternFill>
    </fill>
    <fill>
      <patternFill patternType="solid">
        <fgColor rgb="FFFFF6E3"/>
        <bgColor rgb="FFFDF3DC"/>
      </patternFill>
    </fill>
    <fill>
      <patternFill patternType="solid">
        <fgColor rgb="FFEEF3F5"/>
        <bgColor rgb="FFF7FAFB"/>
      </patternFill>
    </fill>
    <fill>
      <patternFill patternType="solid">
        <fgColor rgb="FF2F5567"/>
        <bgColor rgb="FF5A6E78"/>
      </patternFill>
    </fill>
    <fill>
      <patternFill patternType="solid">
        <fgColor rgb="FFF7FAFB"/>
        <bgColor rgb="FFFFFFFF"/>
      </patternFill>
    </fill>
    <fill>
      <patternFill patternType="solid">
        <fgColor rgb="FFFDF3DC"/>
        <bgColor rgb="FFFFF6E3"/>
      </patternFill>
    </fill>
  </fills>
  <borders count="2">
    <border diagonalUp="false" diagonalDown="false">
      <left/>
      <right/>
      <top/>
      <bottom/>
      <diagonal/>
    </border>
    <border diagonalUp="false" diagonalDown="false">
      <left style="thin">
        <color rgb="FFC9D8DF"/>
      </left>
      <right style="thin">
        <color rgb="FFC9D8DF"/>
      </right>
      <top style="thin">
        <color rgb="FFC9D8DF"/>
      </top>
      <bottom style="thin">
        <color rgb="FFC9D8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2" shrinkToFit="false"/>
      <protection locked="true" hidden="false"/>
    </xf>
    <xf numFmtId="164" fontId="5" fillId="0" borderId="0" xfId="0" applyFont="true" applyBorder="true" applyAlignment="true" applyProtection="false">
      <alignment horizontal="general" vertical="bottom" textRotation="0" wrapText="false" indent="2"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true" applyProtection="false">
      <alignment horizontal="general" vertical="center" textRotation="0" wrapText="false" indent="1" shrinkToFit="false"/>
      <protection locked="true" hidden="false"/>
    </xf>
    <xf numFmtId="165" fontId="8" fillId="4" borderId="1" xfId="0" applyFont="true" applyBorder="true" applyAlignment="true" applyProtection="false">
      <alignment horizontal="right" vertical="bottom" textRotation="0" wrapText="false" indent="0" shrinkToFit="false"/>
      <protection locked="true" hidden="false"/>
    </xf>
    <xf numFmtId="164" fontId="8" fillId="4" borderId="1" xfId="0" applyFont="true" applyBorder="true" applyAlignment="true" applyProtection="false">
      <alignment horizontal="right" vertical="bottom" textRotation="0" wrapText="false" indent="0" shrinkToFit="false"/>
      <protection locked="true" hidden="false"/>
    </xf>
    <xf numFmtId="166" fontId="8" fillId="4" borderId="1" xfId="0" applyFont="true" applyBorder="true" applyAlignment="true" applyProtection="false">
      <alignment horizontal="right" vertical="bottom" textRotation="0" wrapText="false" indent="0" shrinkToFit="false"/>
      <protection locked="true" hidden="false"/>
    </xf>
    <xf numFmtId="165" fontId="7" fillId="0" borderId="1" xfId="0" applyFont="true" applyBorder="true" applyAlignment="true" applyProtection="false">
      <alignment horizontal="right" vertical="bottom" textRotation="0" wrapText="false" indent="0" shrinkToFit="false"/>
      <protection locked="true" hidden="false"/>
    </xf>
    <xf numFmtId="165" fontId="9" fillId="5"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7" fillId="7" borderId="1" xfId="0" applyFont="true" applyBorder="true" applyAlignment="true" applyProtection="false">
      <alignment horizontal="right"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1" shrinkToFit="false"/>
      <protection locked="true" hidden="false"/>
    </xf>
    <xf numFmtId="165" fontId="12" fillId="5" borderId="1" xfId="0" applyFont="true" applyBorder="true" applyAlignment="true" applyProtection="false">
      <alignment horizontal="right"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1" shrinkToFit="false"/>
      <protection locked="true" hidden="false"/>
    </xf>
    <xf numFmtId="166" fontId="9" fillId="5" borderId="1" xfId="0" applyFont="true" applyBorder="true" applyAlignment="true" applyProtection="false">
      <alignment horizontal="right" vertical="bottom" textRotation="0" wrapText="false" indent="0" shrinkToFit="false"/>
      <protection locked="true" hidden="false"/>
    </xf>
    <xf numFmtId="165" fontId="14" fillId="5" borderId="1" xfId="0" applyFont="true" applyBorder="true" applyAlignment="true" applyProtection="false">
      <alignment horizontal="right" vertical="bottom" textRotation="0" wrapText="false" indent="0" shrinkToFit="false"/>
      <protection locked="true" hidden="false"/>
    </xf>
    <xf numFmtId="164" fontId="15" fillId="8" borderId="0" xfId="0" applyFont="true" applyBorder="true" applyAlignment="true" applyProtection="false">
      <alignment horizontal="general" vertical="center" textRotation="0" wrapText="true" indent="2" shrinkToFit="false"/>
      <protection locked="true" hidden="false"/>
    </xf>
    <xf numFmtId="164" fontId="16" fillId="0" borderId="0" xfId="0" applyFont="true" applyBorder="true" applyAlignment="true" applyProtection="false">
      <alignment horizontal="general" vertical="top" textRotation="0" wrapText="true" indent="2"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19" fillId="7" borderId="1" xfId="0" applyFont="true" applyBorder="true" applyAlignment="false" applyProtection="false">
      <alignment horizontal="general" vertical="bottom" textRotation="0" wrapText="false" indent="0" shrinkToFit="false"/>
      <protection locked="true" hidden="false"/>
    </xf>
    <xf numFmtId="168" fontId="8" fillId="7" borderId="1" xfId="0" applyFont="true" applyBorder="true" applyAlignment="true" applyProtection="false">
      <alignment horizontal="right" vertical="bottom" textRotation="0" wrapText="false" indent="0" shrinkToFit="false"/>
      <protection locked="true" hidden="false"/>
    </xf>
    <xf numFmtId="164" fontId="5" fillId="7"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8" fillId="7" borderId="1" xfId="0" applyFont="true" applyBorder="true" applyAlignment="true" applyProtection="false">
      <alignment horizontal="right" vertical="bottom" textRotation="0" wrapText="false" indent="0" shrinkToFit="false"/>
      <protection locked="true" hidden="false"/>
    </xf>
    <xf numFmtId="165" fontId="8" fillId="7" borderId="1" xfId="0" applyFont="true" applyBorder="true" applyAlignment="true" applyProtection="false">
      <alignment horizontal="right" vertical="bottom" textRotation="0" wrapText="false" indent="0" shrinkToFit="false"/>
      <protection locked="true" hidden="false"/>
    </xf>
    <xf numFmtId="169" fontId="8" fillId="0" borderId="1"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20" fillId="2" borderId="0" xfId="0" applyFont="true" applyBorder="true" applyAlignment="true" applyProtection="false">
      <alignment horizontal="general" vertical="center" textRotation="0" wrapText="false" indent="2"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6E3"/>
      <rgbColor rgb="FFEEF3F5"/>
      <rgbColor rgb="FF660066"/>
      <rgbColor rgb="FFFF8080"/>
      <rgbColor rgb="FF0066CC"/>
      <rgbColor rgb="FFC9D8DF"/>
      <rgbColor rgb="FF000080"/>
      <rgbColor rgb="FFFF00FF"/>
      <rgbColor rgb="FFFFFF00"/>
      <rgbColor rgb="FF00FFFF"/>
      <rgbColor rgb="FF800080"/>
      <rgbColor rgb="FF800000"/>
      <rgbColor rgb="FF008080"/>
      <rgbColor rgb="FF0000FF"/>
      <rgbColor rgb="FF00CCFF"/>
      <rgbColor rgb="FFF7FAFB"/>
      <rgbColor rgb="FFCCFFCC"/>
      <rgbColor rgb="FFFDF3DC"/>
      <rgbColor rgb="FF99CCFF"/>
      <rgbColor rgb="FFFF99CC"/>
      <rgbColor rgb="FFCC99FF"/>
      <rgbColor rgb="FFFFCC99"/>
      <rgbColor rgb="FF3366FF"/>
      <rgbColor rgb="FF33CCCC"/>
      <rgbColor rgb="FF99CC00"/>
      <rgbColor rgb="FFFFCC00"/>
      <rgbColor rgb="FFD19A29"/>
      <rgbColor rgb="FFFF6600"/>
      <rgbColor rgb="FF5A6E78"/>
      <rgbColor rgb="FF969696"/>
      <rgbColor rgb="FF003366"/>
      <rgbColor rgb="FF4B7A90"/>
      <rgbColor rgb="FF003300"/>
      <rgbColor rgb="FF333300"/>
      <rgbColor rgb="FF993300"/>
      <rgbColor rgb="FF993366"/>
      <rgbColor rgb="FF2F5567"/>
      <rgbColor rgb="FF1F2A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en poche, les deux scénarios</a:t>
            </a:r>
          </a:p>
        </c:rich>
      </c:tx>
      <c:overlay val="0"/>
      <c:spPr>
        <a:noFill/>
        <a:ln w="0">
          <a:noFill/>
        </a:ln>
      </c:spPr>
    </c:title>
    <c:autoTitleDeleted val="0"/>
    <c:plotArea>
      <c:barChart>
        <c:barDir val="col"/>
        <c:grouping val="clustered"/>
        <c:varyColors val="0"/>
        <c:ser>
          <c:idx val="0"/>
          <c:order val="0"/>
          <c:spPr>
            <a:solidFill>
              <a:srgbClr val="4b7a90"/>
            </a:solidFill>
            <a:ln w="0">
              <a:noFill/>
            </a:ln>
          </c:spPr>
          <c:invertIfNegative val="0"/>
          <c:dPt>
            <c:idx val="0"/>
            <c:invertIfNegative val="0"/>
            <c:spPr>
              <a:solidFill>
                <a:srgbClr val="4b7a90"/>
              </a:solidFill>
              <a:ln w="0">
                <a:noFill/>
              </a:ln>
            </c:spPr>
          </c:dPt>
          <c:dPt>
            <c:idx val="1"/>
            <c:invertIfNegative val="0"/>
            <c:spPr>
              <a:solidFill>
                <a:srgbClr val="d19a29"/>
              </a:solidFill>
              <a:ln w="0">
                <a:noFill/>
              </a:ln>
            </c:spPr>
          </c:dPt>
          <c:dLbls>
            <c:dLbl>
              <c:idx val="0"/>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dLbl>
              <c:idx val="1"/>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Comparateur!$I$32:$I$33</c:f>
              <c:strCache>
                <c:ptCount val="2"/>
                <c:pt idx="0">
                  <c:v>Scénario A</c:v>
                </c:pt>
                <c:pt idx="1">
                  <c:v>Scénario B</c:v>
                </c:pt>
              </c:strCache>
            </c:strRef>
          </c:cat>
          <c:val>
            <c:numRef>
              <c:f>Comparateur!$H$35:$H$36</c:f>
              <c:numCache>
                <c:formatCode>#,##0.00" €";\-#,##0.00" €";\—</c:formatCode>
                <c:ptCount val="2"/>
                <c:pt idx="0">
                  <c:v>48621.8885431034</c:v>
                </c:pt>
                <c:pt idx="1">
                  <c:v>63873.22326625</c:v>
                </c:pt>
              </c:numCache>
            </c:numRef>
          </c:val>
        </c:ser>
        <c:gapWidth val="60"/>
        <c:overlap val="0"/>
        <c:axId val="26257246"/>
        <c:axId val="73856210"/>
      </c:barChart>
      <c:catAx>
        <c:axId val="2625724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856210"/>
        <c:crosses val="autoZero"/>
        <c:auto val="1"/>
        <c:lblAlgn val="ctr"/>
        <c:lblOffset val="100"/>
        <c:noMultiLvlLbl val="0"/>
      </c:catAx>
      <c:valAx>
        <c:axId val="73856210"/>
        <c:scaling>
          <c:orientation val="minMax"/>
        </c:scaling>
        <c:delete val="0"/>
        <c:axPos val="l"/>
        <c:numFmt formatCode="#,##0&quot; €&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25724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6</xdr:row>
      <xdr:rowOff>0</xdr:rowOff>
    </xdr:from>
    <xdr:to>
      <xdr:col>12</xdr:col>
      <xdr:colOff>472680</xdr:colOff>
      <xdr:row>19</xdr:row>
      <xdr:rowOff>173520</xdr:rowOff>
    </xdr:to>
    <xdr:graphicFrame>
      <xdr:nvGraphicFramePr>
        <xdr:cNvPr id="0" name="Chart 1"/>
        <xdr:cNvGraphicFramePr/>
      </xdr:nvGraphicFramePr>
      <xdr:xfrm>
        <a:off x="8176320" y="1352520"/>
        <a:ext cx="4139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true"/>
  </sheetPr>
  <dimension ref="B2:I59"/>
  <sheetViews>
    <sheetView showFormulas="false" showGridLines="false" showRowColHeaders="true" showZeros="true" rightToLeft="false" tabSelected="true" showOutlineSymbols="true" defaultGridColor="true" view="normal" topLeftCell="A32"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
    <col collapsed="false" customWidth="true" hidden="false" outlineLevel="0" max="3" min="3" style="0" width="50"/>
    <col collapsed="false" customWidth="true" hidden="false" outlineLevel="0" max="4" min="4" style="0" width="21"/>
    <col collapsed="false" customWidth="true" hidden="false" outlineLevel="0" max="6" min="5" style="0" width="19"/>
    <col collapsed="false" customWidth="true" hidden="false" outlineLevel="0" max="7" min="7" style="0" width="2"/>
    <col collapsed="false" customWidth="true" hidden="false" outlineLevel="0" max="9" min="8" style="0" width="13"/>
  </cols>
  <sheetData>
    <row r="2" customFormat="false" ht="25.5" hidden="false" customHeight="true" outlineLevel="0" collapsed="false">
      <c r="B2" s="1" t="s">
        <v>0</v>
      </c>
      <c r="C2" s="1"/>
      <c r="D2" s="1"/>
      <c r="E2" s="1"/>
      <c r="F2" s="1"/>
    </row>
    <row r="3" customFormat="false" ht="25.5" hidden="false" customHeight="true" outlineLevel="0" collapsed="false">
      <c r="B3" s="1"/>
      <c r="C3" s="1"/>
      <c r="D3" s="1"/>
      <c r="E3" s="1"/>
      <c r="F3" s="1"/>
    </row>
    <row r="4" customFormat="false" ht="7.5" hidden="false" customHeight="true" outlineLevel="0" collapsed="false">
      <c r="B4" s="1"/>
      <c r="C4" s="1"/>
      <c r="D4" s="1"/>
      <c r="E4" s="1"/>
      <c r="F4" s="1"/>
    </row>
    <row r="5" customFormat="false" ht="18" hidden="false" customHeight="true" outlineLevel="0" collapsed="false">
      <c r="B5" s="2" t="s">
        <v>1</v>
      </c>
      <c r="C5" s="2"/>
      <c r="D5" s="2"/>
      <c r="E5" s="2"/>
      <c r="F5" s="2"/>
    </row>
    <row r="7" customFormat="false" ht="21.75" hidden="false" customHeight="true" outlineLevel="0" collapsed="false">
      <c r="B7" s="3" t="s">
        <v>2</v>
      </c>
      <c r="C7" s="3"/>
      <c r="D7" s="3"/>
      <c r="E7" s="3"/>
      <c r="F7" s="3"/>
    </row>
    <row r="8" customFormat="false" ht="15" hidden="false" customHeight="false" outlineLevel="0" collapsed="false">
      <c r="B8" s="2" t="s">
        <v>3</v>
      </c>
      <c r="C8" s="2"/>
      <c r="D8" s="2"/>
      <c r="E8" s="2"/>
      <c r="F8" s="2"/>
    </row>
    <row r="9" customFormat="false" ht="15" hidden="false" customHeight="false" outlineLevel="0" collapsed="false">
      <c r="B9" s="4" t="s">
        <v>4</v>
      </c>
      <c r="C9" s="4"/>
      <c r="D9" s="5" t="n">
        <v>100000</v>
      </c>
    </row>
    <row r="10" customFormat="false" ht="15" hidden="false" customHeight="false" outlineLevel="0" collapsed="false">
      <c r="B10" s="4" t="s">
        <v>5</v>
      </c>
      <c r="C10" s="4"/>
      <c r="D10" s="6" t="s">
        <v>6</v>
      </c>
    </row>
    <row r="11" customFormat="false" ht="15" hidden="false" customHeight="false" outlineLevel="0" collapsed="false">
      <c r="B11" s="4" t="s">
        <v>7</v>
      </c>
      <c r="C11" s="4"/>
      <c r="D11" s="5" t="n">
        <v>30000</v>
      </c>
    </row>
    <row r="12" customFormat="false" ht="15" hidden="false" customHeight="false" outlineLevel="0" collapsed="false">
      <c r="B12" s="4" t="s">
        <v>8</v>
      </c>
      <c r="C12" s="4"/>
      <c r="D12" s="6" t="s">
        <v>9</v>
      </c>
    </row>
    <row r="13" customFormat="false" ht="15" hidden="false" customHeight="false" outlineLevel="0" collapsed="false">
      <c r="B13" s="4" t="s">
        <v>10</v>
      </c>
      <c r="C13" s="4"/>
      <c r="D13" s="6" t="s">
        <v>9</v>
      </c>
    </row>
    <row r="14" customFormat="false" ht="15" hidden="false" customHeight="false" outlineLevel="0" collapsed="false">
      <c r="B14" s="4" t="s">
        <v>11</v>
      </c>
      <c r="C14" s="4"/>
      <c r="D14" s="6" t="s">
        <v>9</v>
      </c>
    </row>
    <row r="15" customFormat="false" ht="15" hidden="false" customHeight="false" outlineLevel="0" collapsed="false">
      <c r="B15" s="4" t="s">
        <v>12</v>
      </c>
      <c r="C15" s="4"/>
      <c r="D15" s="5" t="n">
        <v>0</v>
      </c>
    </row>
    <row r="16" customFormat="false" ht="15" hidden="false" customHeight="false" outlineLevel="0" collapsed="false">
      <c r="B16" s="4" t="s">
        <v>13</v>
      </c>
      <c r="C16" s="4"/>
      <c r="D16" s="7" t="n">
        <v>0.07</v>
      </c>
    </row>
    <row r="17" customFormat="false" ht="15" hidden="false" customHeight="false" outlineLevel="0" collapsed="false">
      <c r="B17" s="4" t="s">
        <v>14</v>
      </c>
      <c r="C17" s="4"/>
      <c r="D17" s="5" t="n">
        <v>0</v>
      </c>
    </row>
    <row r="18" customFormat="false" ht="15" hidden="false" customHeight="false" outlineLevel="0" collapsed="false">
      <c r="B18" s="4" t="s">
        <v>15</v>
      </c>
      <c r="C18" s="4"/>
      <c r="D18" s="5" t="n">
        <v>0</v>
      </c>
    </row>
    <row r="19" customFormat="false" ht="15" hidden="false" customHeight="false" outlineLevel="0" collapsed="false">
      <c r="B19" s="4" t="s">
        <v>16</v>
      </c>
      <c r="C19" s="4"/>
      <c r="D19" s="5" t="n">
        <v>0</v>
      </c>
    </row>
    <row r="20" customFormat="false" ht="15" hidden="false" customHeight="false" outlineLevel="0" collapsed="false">
      <c r="B20" s="4" t="s">
        <v>17</v>
      </c>
      <c r="C20" s="4"/>
      <c r="D20" s="5" t="n">
        <v>0</v>
      </c>
    </row>
    <row r="22" customFormat="false" ht="21.75" hidden="false" customHeight="true" outlineLevel="0" collapsed="false">
      <c r="B22" s="3" t="s">
        <v>18</v>
      </c>
      <c r="C22" s="3"/>
      <c r="D22" s="3"/>
      <c r="E22" s="3"/>
      <c r="F22" s="3"/>
    </row>
    <row r="23" customFormat="false" ht="15" hidden="false" customHeight="false" outlineLevel="0" collapsed="false">
      <c r="B23" s="4" t="s">
        <v>19</v>
      </c>
      <c r="C23" s="4"/>
      <c r="D23" s="8" t="n">
        <f aca="false">$D$9*'Paramètres 2026'!$B$4</f>
        <v>30000</v>
      </c>
    </row>
    <row r="24" customFormat="false" ht="15" hidden="false" customHeight="false" outlineLevel="0" collapsed="false">
      <c r="B24" s="4" t="s">
        <v>20</v>
      </c>
      <c r="C24" s="4"/>
      <c r="D24" s="8" t="n">
        <f aca="false">'Paramètres 2026'!$B$3</f>
        <v>77220</v>
      </c>
    </row>
    <row r="25" customFormat="false" ht="15" hidden="false" customHeight="false" outlineLevel="0" collapsed="false">
      <c r="B25" s="4" t="s">
        <v>21</v>
      </c>
      <c r="C25" s="4"/>
      <c r="D25" s="9" t="n">
        <f aca="false">MAX(0,MIN($D$11,D23,D24))</f>
        <v>30000</v>
      </c>
    </row>
    <row r="26" customFormat="false" ht="15" hidden="false" customHeight="false" outlineLevel="0" collapsed="false">
      <c r="B26" s="4" t="s">
        <v>22</v>
      </c>
      <c r="C26" s="4"/>
      <c r="D26" s="8" t="n">
        <f aca="false">MAX(0,$D$9-D25)</f>
        <v>70000</v>
      </c>
    </row>
    <row r="27" customFormat="false" ht="15" hidden="false" customHeight="false" outlineLevel="0" collapsed="false">
      <c r="B27" s="4" t="s">
        <v>23</v>
      </c>
      <c r="C27" s="4"/>
      <c r="D27" s="8" t="n">
        <f aca="false">AVERAGE(D17:D20)</f>
        <v>0</v>
      </c>
    </row>
    <row r="28" customFormat="false" ht="15" hidden="false" customHeight="false" outlineLevel="0" collapsed="false">
      <c r="B28" s="4" t="s">
        <v>24</v>
      </c>
      <c r="C28" s="4"/>
      <c r="D28" s="10" t="str">
        <f aca="false">IF(D27&lt;='Paramètres 2026'!$B$3,"PASS","À EXAMINER")</f>
        <v>PASS</v>
      </c>
    </row>
    <row r="30" customFormat="false" ht="21.75" hidden="false" customHeight="true" outlineLevel="0" collapsed="false">
      <c r="B30" s="3" t="s">
        <v>25</v>
      </c>
      <c r="C30" s="3"/>
      <c r="D30" s="3"/>
      <c r="E30" s="3"/>
      <c r="F30" s="3"/>
    </row>
    <row r="31" customFormat="false" ht="33.75" hidden="false" customHeight="true" outlineLevel="0" collapsed="false">
      <c r="B31" s="4"/>
      <c r="C31" s="4"/>
      <c r="E31" s="11" t="s">
        <v>26</v>
      </c>
      <c r="F31" s="11" t="s">
        <v>27</v>
      </c>
    </row>
    <row r="32" customFormat="false" ht="15" hidden="false" customHeight="false" outlineLevel="0" collapsed="false">
      <c r="H32" s="12" t="s">
        <v>28</v>
      </c>
      <c r="I32" s="12" t="s">
        <v>29</v>
      </c>
    </row>
    <row r="33" customFormat="false" ht="15" hidden="false" customHeight="false" outlineLevel="0" collapsed="false">
      <c r="B33" s="4" t="s">
        <v>30</v>
      </c>
      <c r="C33" s="4"/>
      <c r="E33" s="13" t="n">
        <f aca="false">$D$9</f>
        <v>100000</v>
      </c>
      <c r="F33" s="13" t="n">
        <f aca="false">D26</f>
        <v>70000</v>
      </c>
      <c r="H33" s="14" t="n">
        <f aca="false">E45</f>
        <v>48621.8885431034</v>
      </c>
      <c r="I33" s="12" t="s">
        <v>31</v>
      </c>
    </row>
    <row r="34" customFormat="false" ht="15" hidden="false" customHeight="false" outlineLevel="0" collapsed="false">
      <c r="B34" s="4" t="s">
        <v>32</v>
      </c>
      <c r="C34" s="4"/>
      <c r="E34" s="13" t="n">
        <f aca="false">0</f>
        <v>0</v>
      </c>
      <c r="F34" s="13" t="n">
        <f aca="false">D25</f>
        <v>30000</v>
      </c>
      <c r="H34" s="14" t="n">
        <f aca="false">F45</f>
        <v>63873.22326625</v>
      </c>
    </row>
    <row r="35" customFormat="false" ht="15" hidden="false" customHeight="false" outlineLevel="0" collapsed="false">
      <c r="B35" s="4" t="s">
        <v>33</v>
      </c>
      <c r="C35" s="4"/>
      <c r="E35" s="8" t="n">
        <f aca="false">IF(E33&lt;=0,0,IF($D$10="Salarié",E33*'Paramètres 2026'!$B$18,(MIN(MAX(E33,'Paramètres 2026'!$B$20),'Paramètres 2026'!$B$21)*'Paramètres 2026'!$B$22+MAX(0,MIN(MAX(E33,'Paramètres 2026'!$B$20),'Paramètres 2026'!$B$23)-'Paramètres 2026'!$B$21)*'Paramètres 2026'!$B$24)*(1+'Paramètres 2026'!$B$25)))</f>
        <v>19682.676347358</v>
      </c>
      <c r="F35" s="8" t="n">
        <f aca="false">IF(F33&lt;=0,0,IF($D$10="Salarié",F33*'Paramètres 2026'!$B$18,(MIN(MAX(F33,'Paramètres 2026'!$B$20),'Paramètres 2026'!$B$21)*'Paramètres 2026'!$B$22+MAX(0,MIN(MAX(F33,'Paramètres 2026'!$B$20),'Paramètres 2026'!$B$23)-'Paramètres 2026'!$B$21)*'Paramètres 2026'!$B$24)*(1+'Paramètres 2026'!$B$25)))</f>
        <v>14931.175</v>
      </c>
      <c r="H35" s="14" t="n">
        <f aca="false">E45</f>
        <v>48621.8885431034</v>
      </c>
    </row>
    <row r="36" customFormat="false" ht="15" hidden="false" customHeight="false" outlineLevel="0" collapsed="false">
      <c r="B36" s="4" t="s">
        <v>34</v>
      </c>
      <c r="C36" s="4"/>
      <c r="E36" s="8" t="n">
        <f aca="false">IF(E34&lt;=0,0,IF($D$10="Salarié",IF($D$13="Oui",0,E34*'Paramètres 2026'!$B$18),IF($D$14="Oui",0,(MIN(MAX((E33+E34),'Paramètres 2026'!$B$20),'Paramètres 2026'!$B$21)*'Paramètres 2026'!$B$22+MAX(0,MIN(MAX((E33+E34),'Paramètres 2026'!$B$20),'Paramètres 2026'!$B$23)-'Paramètres 2026'!$B$21)*'Paramètres 2026'!$B$24)*(1+'Paramètres 2026'!$B$25)-IF(E33&lt;=0,0,(MIN(MAX(E33,'Paramètres 2026'!$B$20),'Paramètres 2026'!$B$21)*'Paramètres 2026'!$B$22+MAX(0,MIN(MAX(E33,'Paramètres 2026'!$B$20),'Paramètres 2026'!$B$23)-'Paramètres 2026'!$B$21)*'Paramètres 2026'!$B$24)*(1+'Paramètres 2026'!$B$25)))))</f>
        <v>0</v>
      </c>
      <c r="F36" s="8" t="n">
        <f aca="false">IF(F34&lt;=0,0,IF($D$10="Salarié",IF($D$13="Oui",0,F34*'Paramètres 2026'!$B$18),IF($D$14="Oui",0,(MIN(MAX((F33+F34),'Paramètres 2026'!$B$20),'Paramètres 2026'!$B$21)*'Paramètres 2026'!$B$22+MAX(0,MIN(MAX((F33+F34),'Paramètres 2026'!$B$20),'Paramètres 2026'!$B$23)-'Paramètres 2026'!$B$21)*'Paramètres 2026'!$B$24)*(1+'Paramètres 2026'!$B$25)-IF(F33&lt;=0,0,(MIN(MAX(F33,'Paramètres 2026'!$B$20),'Paramètres 2026'!$B$21)*'Paramètres 2026'!$B$22+MAX(0,MIN(MAX(F33,'Paramètres 2026'!$B$20),'Paramètres 2026'!$B$23)-'Paramètres 2026'!$B$21)*'Paramètres 2026'!$B$24)*(1+'Paramètres 2026'!$B$25)))))</f>
        <v>0</v>
      </c>
      <c r="H36" s="14" t="n">
        <f aca="false">F45</f>
        <v>63873.22326625</v>
      </c>
    </row>
    <row r="37" customFormat="false" ht="15" hidden="false" customHeight="false" outlineLevel="0" collapsed="false">
      <c r="B37" s="4" t="s">
        <v>35</v>
      </c>
      <c r="C37" s="4"/>
      <c r="E37" s="8" t="n">
        <f aca="false">IF($D$10="Salarié",MIN(MAX(0,E33-E35)*'Paramètres 2026'!$B$26,'Paramètres 2026'!$B$27),IF($D$10="Indépendant",MIN(MIN(MAX(0,E33-E35),'Paramètres 2026'!$B$28)*'Paramètres 2026'!$B$31+MAX(0,MIN(MAX(0,E33-E35),'Paramètres 2026'!$B$29)-'Paramètres 2026'!$B$28)*'Paramètres 2026'!$B$32+MAX(0,MIN(MAX(0,E33-E35),'Paramètres 2026'!$B$30)-'Paramètres 2026'!$B$29)*'Paramètres 2026'!$B$33+MAX(0,MAX(0,E33-E35)-'Paramètres 2026'!$B$30)*'Paramètres 2026'!$B$34,'Paramètres 2026'!$B$35),MIN(MAX(0,E33-E35)*'Paramètres 2026'!$B$36,'Paramètres 2026'!$B$37)))</f>
        <v>2409.51970957926</v>
      </c>
      <c r="F37" s="8" t="n">
        <f aca="false">IF($D$10="Salarié",MIN(MAX(0,F33-F35)*'Paramètres 2026'!$B$26,'Paramètres 2026'!$B$27),IF($D$10="Indépendant",MIN(MIN(MAX(0,F33-F35),'Paramètres 2026'!$B$28)*'Paramètres 2026'!$B$31+MAX(0,MIN(MAX(0,F33-F35),'Paramètres 2026'!$B$29)-'Paramètres 2026'!$B$28)*'Paramètres 2026'!$B$32+MAX(0,MIN(MAX(0,F33-F35),'Paramètres 2026'!$B$30)-'Paramètres 2026'!$B$29)*'Paramètres 2026'!$B$33+MAX(0,MAX(0,F33-F35)-'Paramètres 2026'!$B$30)*'Paramètres 2026'!$B$34,'Paramètres 2026'!$B$35),MIN(MAX(0,F33-F35)*'Paramètres 2026'!$B$36,'Paramètres 2026'!$B$37)))</f>
        <v>1652.06475</v>
      </c>
    </row>
    <row r="38" customFormat="false" ht="15" hidden="false" customHeight="false" outlineLevel="0" collapsed="false">
      <c r="B38" s="4" t="s">
        <v>36</v>
      </c>
      <c r="C38" s="4"/>
      <c r="E38" s="8" t="n">
        <f aca="false">MAX(0,E33-E35-E37)</f>
        <v>77907.8039430627</v>
      </c>
      <c r="F38" s="8" t="n">
        <f aca="false">MAX(0,F33-F35-F37)</f>
        <v>53416.76025</v>
      </c>
    </row>
    <row r="39" customFormat="false" ht="15" hidden="false" customHeight="false" outlineLevel="0" collapsed="false">
      <c r="B39" s="4" t="s">
        <v>37</v>
      </c>
      <c r="C39" s="4"/>
      <c r="E39" s="8" t="n">
        <f aca="false">MAX(0,MIN(E38,'Paramètres 2026'!$B$10)*'Paramètres 2026'!$B$13+MAX(0,MIN(E38,'Paramètres 2026'!$B$11)-'Paramètres 2026'!$B$10)*'Paramètres 2026'!$B$14+MAX(0,MIN(E38,'Paramètres 2026'!$B$12)-'Paramètres 2026'!$B$11)*'Paramètres 2026'!$B$15+MAX(0,E38-'Paramètres 2026'!$B$12)*'Paramètres 2026'!$B$16-(MIN(MIN(E38,'Paramètres 2026'!$B$17),'Paramètres 2026'!$B$10)*'Paramètres 2026'!$B$13+MAX(0,MIN(MIN(E38,'Paramètres 2026'!$B$17),'Paramètres 2026'!$B$11)-'Paramètres 2026'!$B$10)*'Paramètres 2026'!$B$14+MAX(0,MIN(MIN(E38,'Paramètres 2026'!$B$17),'Paramètres 2026'!$B$12)-'Paramètres 2026'!$B$11)*'Paramètres 2026'!$B$15+MAX(0,MIN(E38,'Paramètres 2026'!$B$17)-'Paramètres 2026'!$B$12)*'Paramètres 2026'!$B$16))</f>
        <v>29621.9019715314</v>
      </c>
      <c r="F39" s="8" t="n">
        <f aca="false">MAX(0,MIN(F38,'Paramètres 2026'!$B$10)*'Paramètres 2026'!$B$13+MAX(0,MIN(F38,'Paramètres 2026'!$B$11)-'Paramètres 2026'!$B$10)*'Paramètres 2026'!$B$14+MAX(0,MIN(F38,'Paramètres 2026'!$B$12)-'Paramètres 2026'!$B$11)*'Paramètres 2026'!$B$15+MAX(0,F38-'Paramètres 2026'!$B$12)*'Paramètres 2026'!$B$16-(MIN(MIN(F38,'Paramètres 2026'!$B$17),'Paramètres 2026'!$B$10)*'Paramètres 2026'!$B$13+MAX(0,MIN(MIN(F38,'Paramètres 2026'!$B$17),'Paramètres 2026'!$B$11)-'Paramètres 2026'!$B$10)*'Paramètres 2026'!$B$14+MAX(0,MIN(MIN(F38,'Paramètres 2026'!$B$17),'Paramètres 2026'!$B$12)-'Paramètres 2026'!$B$11)*'Paramètres 2026'!$B$15+MAX(0,MIN(F38,'Paramètres 2026'!$B$17)-'Paramètres 2026'!$B$12)*'Paramètres 2026'!$B$16))</f>
        <v>17376.380125</v>
      </c>
    </row>
    <row r="40" customFormat="false" ht="15" hidden="false" customHeight="false" outlineLevel="0" collapsed="false">
      <c r="B40" s="4" t="s">
        <v>13</v>
      </c>
      <c r="C40" s="4"/>
      <c r="E40" s="8" t="n">
        <f aca="false">E39*$D$16</f>
        <v>2073.5331380072</v>
      </c>
      <c r="F40" s="8" t="n">
        <f aca="false">F39*$D$16</f>
        <v>1216.34660875</v>
      </c>
    </row>
    <row r="41" customFormat="false" ht="15" hidden="false" customHeight="false" outlineLevel="0" collapsed="false">
      <c r="B41" s="4" t="s">
        <v>38</v>
      </c>
      <c r="C41" s="4"/>
      <c r="E41" s="8" t="n">
        <f aca="false">E39+E40</f>
        <v>31695.4351095386</v>
      </c>
      <c r="F41" s="8" t="n">
        <f aca="false">F39+F40</f>
        <v>18592.72673375</v>
      </c>
    </row>
    <row r="42" customFormat="false" ht="15" hidden="false" customHeight="false" outlineLevel="0" collapsed="false">
      <c r="B42" s="4" t="s">
        <v>39</v>
      </c>
      <c r="C42" s="4"/>
      <c r="E42" s="8" t="n">
        <f aca="false">IF(E34&lt;=0,0,IF($D$12="Oui",MAX(MIN(E34,'Paramètres 2026'!$B$5)*'Paramètres 2026'!$B$7+MAX(0,MIN(E34,'Paramètres 2026'!$B$6)-'Paramètres 2026'!$B$5)*'Paramètres 2026'!$B$8,MIN(MAX($D$15,0),E34)),MIN(MAX($D$15,0),E34)))</f>
        <v>0</v>
      </c>
      <c r="F42" s="8" t="n">
        <f aca="false">IF(F34&lt;=0,0,IF($D$12="Oui",MAX(MIN(F34,'Paramètres 2026'!$B$5)*'Paramètres 2026'!$B$7+MAX(0,MIN(F34,'Paramètres 2026'!$B$6)-'Paramètres 2026'!$B$5)*'Paramètres 2026'!$B$8,MIN(MAX($D$15,0),F34)),MIN(MAX($D$15,0),F34)))</f>
        <v>12647.5</v>
      </c>
    </row>
    <row r="43" customFormat="false" ht="15" hidden="false" customHeight="false" outlineLevel="0" collapsed="false">
      <c r="B43" s="4" t="s">
        <v>40</v>
      </c>
      <c r="C43" s="4"/>
      <c r="E43" s="8" t="n">
        <f aca="false">MAX(0,E34-E42)</f>
        <v>0</v>
      </c>
      <c r="F43" s="8" t="n">
        <f aca="false">MAX(0,F34-F42)</f>
        <v>17352.5</v>
      </c>
    </row>
    <row r="44" customFormat="false" ht="15" hidden="false" customHeight="false" outlineLevel="0" collapsed="false">
      <c r="B44" s="4" t="s">
        <v>41</v>
      </c>
      <c r="C44" s="4"/>
      <c r="E44" s="8" t="n">
        <f aca="false">E43*'Paramètres 2026'!$B$9</f>
        <v>0</v>
      </c>
      <c r="F44" s="8" t="n">
        <f aca="false">F43*'Paramètres 2026'!$B$9</f>
        <v>2602.875</v>
      </c>
    </row>
    <row r="45" customFormat="false" ht="24" hidden="false" customHeight="true" outlineLevel="0" collapsed="false">
      <c r="B45" s="15" t="s">
        <v>42</v>
      </c>
      <c r="C45" s="15"/>
      <c r="E45" s="16" t="n">
        <f aca="false">E33+E34-E35-E36-E41-E44</f>
        <v>48621.8885431034</v>
      </c>
      <c r="F45" s="16" t="n">
        <f aca="false">F33+F34-F35-F36-F41-F44</f>
        <v>63873.22326625</v>
      </c>
    </row>
    <row r="46" customFormat="false" ht="15" hidden="false" customHeight="false" outlineLevel="0" collapsed="false">
      <c r="B46" s="17" t="s">
        <v>43</v>
      </c>
      <c r="C46" s="17"/>
      <c r="E46" s="18" t="n">
        <f aca="false">IF($D$9&lt;=0,0,1-E45/$D$9)</f>
        <v>0.513781114568966</v>
      </c>
      <c r="F46" s="18" t="n">
        <f aca="false">IF($D$9&lt;=0,0,1-F45/$D$9)</f>
        <v>0.3612677673375</v>
      </c>
    </row>
    <row r="47" customFormat="false" ht="15" hidden="false" customHeight="false" outlineLevel="0" collapsed="false">
      <c r="B47" s="4" t="s">
        <v>44</v>
      </c>
      <c r="C47" s="4"/>
      <c r="E47" s="8" t="n">
        <f aca="false">IF($D$10="Salarié",(E33+IF($D$13="Oui",0,E34))*(1+'Paramètres 2026'!$B$19)+IF($D$13="Oui",E34,0),E33+E34)</f>
        <v>100000</v>
      </c>
      <c r="F47" s="8" t="n">
        <f aca="false">IF($D$10="Salarié",(F33+IF($D$13="Oui",0,F34))*(1+'Paramètres 2026'!$B$19)+IF($D$13="Oui",F34,0),F33+F34)</f>
        <v>100000</v>
      </c>
    </row>
    <row r="49" customFormat="false" ht="21.75" hidden="false" customHeight="true" outlineLevel="0" collapsed="false">
      <c r="B49" s="3" t="s">
        <v>45</v>
      </c>
      <c r="C49" s="3"/>
      <c r="D49" s="3"/>
      <c r="E49" s="3"/>
      <c r="F49" s="3"/>
    </row>
    <row r="50" customFormat="false" ht="17.35" hidden="false" customHeight="false" outlineLevel="0" collapsed="false">
      <c r="B50" s="15" t="s">
        <v>46</v>
      </c>
      <c r="C50" s="15"/>
      <c r="E50" s="19" t="n">
        <f aca="false">F45-E45</f>
        <v>15251.3347231466</v>
      </c>
      <c r="F50" s="19"/>
    </row>
    <row r="51" customFormat="false" ht="15" hidden="false" customHeight="false" outlineLevel="0" collapsed="false">
      <c r="B51" s="17" t="s">
        <v>47</v>
      </c>
      <c r="C51" s="17"/>
      <c r="E51" s="18" t="n">
        <f aca="false">IF($D$9&lt;=0,0,E50/$D$9)</f>
        <v>0.152513347231466</v>
      </c>
      <c r="F51" s="18"/>
    </row>
    <row r="53" customFormat="false" ht="15" hidden="false" customHeight="false" outlineLevel="0" collapsed="false">
      <c r="B53" s="20" t="str">
        <f aca="false">IF(D28="À EXAMINER","La moyenne des quatre années antérieures dépasse le plafond absolu. Le régime peut être fermé pour l'année en cours : le dossier demande un examen individuel avant toute décision.",IF(AND($D$12="Non",$D$15=0),"Sans attestation du travail des arts « ordinaire » ou « plus », le forfait de frais ne s'applique plus depuis 2026. Le régime reste ouvert, mais la base imposable est le brut entier, sauf frais réels justifiés.",IF($D$11&gt;D23,"La valeur des droits encodée dépasse le plafond relatif de 30 %. Le calcul retient la part maximale admise ; le surplus rémunère les prestations.","Estimation. Le montant retenu reste soumis aux conditions de fond : qualité d'auteur, chaîne des droits, exploitation effective, contrat écrit, valorisation conforme au marché.")))</f>
        <v>Estimation. Le montant retenu reste soumis aux conditions de fond : qualité d'auteur, chaîne des droits, exploitation effective, contrat écrit, valorisation conforme au marché.</v>
      </c>
      <c r="C53" s="20"/>
      <c r="D53" s="20"/>
      <c r="E53" s="20"/>
      <c r="F53" s="20"/>
    </row>
    <row r="54" customFormat="false" ht="15" hidden="false" customHeight="false" outlineLevel="0" collapsed="false">
      <c r="B54" s="20"/>
      <c r="C54" s="20"/>
      <c r="D54" s="20"/>
      <c r="E54" s="20"/>
      <c r="F54" s="20"/>
    </row>
    <row r="55" customFormat="false" ht="15" hidden="false" customHeight="false" outlineLevel="0" collapsed="false">
      <c r="B55" s="20"/>
      <c r="C55" s="20"/>
      <c r="D55" s="20"/>
      <c r="E55" s="20"/>
      <c r="F55" s="20"/>
    </row>
    <row r="57" customFormat="false" ht="15" hidden="false" customHeight="true" outlineLevel="0" collapsed="false">
      <c r="B57" s="21" t="s">
        <v>48</v>
      </c>
      <c r="C57" s="21"/>
      <c r="D57" s="21"/>
      <c r="E57" s="21"/>
      <c r="F57" s="21"/>
    </row>
    <row r="58" customFormat="false" ht="15" hidden="false" customHeight="false" outlineLevel="0" collapsed="false">
      <c r="B58" s="21"/>
      <c r="C58" s="21"/>
      <c r="D58" s="21"/>
      <c r="E58" s="21"/>
      <c r="F58" s="21"/>
    </row>
    <row r="59" customFormat="false" ht="15" hidden="false" customHeight="false" outlineLevel="0" collapsed="false">
      <c r="B59" s="21"/>
      <c r="C59" s="21"/>
      <c r="D59" s="21"/>
      <c r="E59" s="21"/>
      <c r="F59" s="21"/>
    </row>
  </sheetData>
  <mergeCells count="47">
    <mergeCell ref="B2:F4"/>
    <mergeCell ref="B5:F5"/>
    <mergeCell ref="B7:F7"/>
    <mergeCell ref="B8:F8"/>
    <mergeCell ref="B9:C9"/>
    <mergeCell ref="B10:C10"/>
    <mergeCell ref="B11:C11"/>
    <mergeCell ref="B12:C12"/>
    <mergeCell ref="B13:C13"/>
    <mergeCell ref="B14:C14"/>
    <mergeCell ref="B15:C15"/>
    <mergeCell ref="B16:C16"/>
    <mergeCell ref="B17:C17"/>
    <mergeCell ref="B18:C18"/>
    <mergeCell ref="B19:C19"/>
    <mergeCell ref="B20:C20"/>
    <mergeCell ref="B22:F22"/>
    <mergeCell ref="B23:C23"/>
    <mergeCell ref="B24:C24"/>
    <mergeCell ref="B25:C25"/>
    <mergeCell ref="B26:C26"/>
    <mergeCell ref="B27:C27"/>
    <mergeCell ref="B28:C28"/>
    <mergeCell ref="B30:F30"/>
    <mergeCell ref="B31:C31"/>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9:F49"/>
    <mergeCell ref="B50:C50"/>
    <mergeCell ref="E50:F50"/>
    <mergeCell ref="B51:C51"/>
    <mergeCell ref="E51:F51"/>
    <mergeCell ref="B53:F55"/>
    <mergeCell ref="B57:F59"/>
  </mergeCells>
  <dataValidations count="2">
    <dataValidation allowBlank="false" errorStyle="stop" operator="between" showDropDown="false" showErrorMessage="false" showInputMessage="false" sqref="D10" type="list">
      <formula1>"Salarié,Indépendant,Dirigeant d'entreprise"</formula1>
      <formula2>0</formula2>
    </dataValidation>
    <dataValidation allowBlank="false" errorStyle="stop" operator="between" showDropDown="false" showErrorMessage="false" showInputMessage="false" sqref="D12:D14"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A1:C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62"/>
  </cols>
  <sheetData>
    <row r="1" customFormat="false" ht="24" hidden="false" customHeight="true" outlineLevel="0" collapsed="false">
      <c r="A1" s="22" t="s">
        <v>49</v>
      </c>
      <c r="B1" s="22" t="s">
        <v>50</v>
      </c>
      <c r="C1" s="22" t="s">
        <v>51</v>
      </c>
    </row>
    <row r="2" customFormat="false" ht="15" hidden="false" customHeight="false" outlineLevel="0" collapsed="false">
      <c r="A2" s="23" t="s">
        <v>52</v>
      </c>
      <c r="B2" s="24" t="n">
        <v>2026</v>
      </c>
      <c r="C2" s="25" t="s">
        <v>53</v>
      </c>
    </row>
    <row r="3" customFormat="false" ht="15" hidden="false" customHeight="false" outlineLevel="0" collapsed="false">
      <c r="A3" s="26" t="s">
        <v>54</v>
      </c>
      <c r="B3" s="27" t="n">
        <v>77220</v>
      </c>
      <c r="C3" s="28" t="s">
        <v>55</v>
      </c>
    </row>
    <row r="4" customFormat="false" ht="15" hidden="false" customHeight="false" outlineLevel="0" collapsed="false">
      <c r="A4" s="23" t="s">
        <v>56</v>
      </c>
      <c r="B4" s="29" t="n">
        <v>0.3</v>
      </c>
      <c r="C4" s="25" t="s">
        <v>57</v>
      </c>
    </row>
    <row r="5" customFormat="false" ht="15" hidden="false" customHeight="false" outlineLevel="0" collapsed="false">
      <c r="A5" s="26" t="s">
        <v>58</v>
      </c>
      <c r="B5" s="27" t="n">
        <v>20590</v>
      </c>
      <c r="C5" s="28" t="s">
        <v>59</v>
      </c>
    </row>
    <row r="6" customFormat="false" ht="15" hidden="false" customHeight="false" outlineLevel="0" collapsed="false">
      <c r="A6" s="23" t="s">
        <v>60</v>
      </c>
      <c r="B6" s="30" t="n">
        <v>41180</v>
      </c>
      <c r="C6" s="25" t="s">
        <v>59</v>
      </c>
    </row>
    <row r="7" customFormat="false" ht="15" hidden="false" customHeight="false" outlineLevel="0" collapsed="false">
      <c r="A7" s="26" t="s">
        <v>61</v>
      </c>
      <c r="B7" s="31" t="n">
        <v>0.5</v>
      </c>
      <c r="C7" s="28" t="s">
        <v>62</v>
      </c>
    </row>
    <row r="8" customFormat="false" ht="15" hidden="false" customHeight="false" outlineLevel="0" collapsed="false">
      <c r="A8" s="23" t="s">
        <v>63</v>
      </c>
      <c r="B8" s="29" t="n">
        <v>0.25</v>
      </c>
      <c r="C8" s="25" t="s">
        <v>64</v>
      </c>
    </row>
    <row r="9" customFormat="false" ht="15" hidden="false" customHeight="false" outlineLevel="0" collapsed="false">
      <c r="A9" s="26" t="s">
        <v>41</v>
      </c>
      <c r="B9" s="31" t="n">
        <v>0.15</v>
      </c>
      <c r="C9" s="28" t="s">
        <v>65</v>
      </c>
    </row>
    <row r="10" customFormat="false" ht="15" hidden="false" customHeight="false" outlineLevel="0" collapsed="false">
      <c r="A10" s="23" t="s">
        <v>66</v>
      </c>
      <c r="B10" s="30" t="n">
        <v>16720</v>
      </c>
      <c r="C10" s="25" t="s">
        <v>67</v>
      </c>
    </row>
    <row r="11" customFormat="false" ht="15" hidden="false" customHeight="false" outlineLevel="0" collapsed="false">
      <c r="A11" s="26" t="s">
        <v>68</v>
      </c>
      <c r="B11" s="27" t="n">
        <v>29510</v>
      </c>
      <c r="C11" s="28" t="s">
        <v>67</v>
      </c>
    </row>
    <row r="12" customFormat="false" ht="15" hidden="false" customHeight="false" outlineLevel="0" collapsed="false">
      <c r="A12" s="23" t="s">
        <v>69</v>
      </c>
      <c r="B12" s="30" t="n">
        <v>51070</v>
      </c>
      <c r="C12" s="25" t="s">
        <v>67</v>
      </c>
    </row>
    <row r="13" customFormat="false" ht="15" hidden="false" customHeight="false" outlineLevel="0" collapsed="false">
      <c r="A13" s="26" t="s">
        <v>70</v>
      </c>
      <c r="B13" s="31" t="n">
        <v>0.25</v>
      </c>
      <c r="C13" s="28" t="s">
        <v>71</v>
      </c>
    </row>
    <row r="14" customFormat="false" ht="15" hidden="false" customHeight="false" outlineLevel="0" collapsed="false">
      <c r="A14" s="23" t="s">
        <v>72</v>
      </c>
      <c r="B14" s="29" t="n">
        <v>0.4</v>
      </c>
      <c r="C14" s="25" t="s">
        <v>71</v>
      </c>
    </row>
    <row r="15" customFormat="false" ht="15" hidden="false" customHeight="false" outlineLevel="0" collapsed="false">
      <c r="A15" s="26" t="s">
        <v>73</v>
      </c>
      <c r="B15" s="31" t="n">
        <v>0.45</v>
      </c>
      <c r="C15" s="28" t="s">
        <v>71</v>
      </c>
    </row>
    <row r="16" customFormat="false" ht="15" hidden="false" customHeight="false" outlineLevel="0" collapsed="false">
      <c r="A16" s="23" t="s">
        <v>74</v>
      </c>
      <c r="B16" s="29" t="n">
        <v>0.5</v>
      </c>
      <c r="C16" s="25" t="s">
        <v>71</v>
      </c>
    </row>
    <row r="17" customFormat="false" ht="15" hidden="false" customHeight="false" outlineLevel="0" collapsed="false">
      <c r="A17" s="26" t="s">
        <v>75</v>
      </c>
      <c r="B17" s="27" t="n">
        <v>11180</v>
      </c>
      <c r="C17" s="28" t="s">
        <v>76</v>
      </c>
    </row>
    <row r="18" customFormat="false" ht="15" hidden="false" customHeight="false" outlineLevel="0" collapsed="false">
      <c r="A18" s="23" t="s">
        <v>77</v>
      </c>
      <c r="B18" s="29" t="n">
        <v>0.1307</v>
      </c>
      <c r="C18" s="25" t="s">
        <v>78</v>
      </c>
    </row>
    <row r="19" customFormat="false" ht="15" hidden="false" customHeight="false" outlineLevel="0" collapsed="false">
      <c r="A19" s="26" t="s">
        <v>79</v>
      </c>
      <c r="B19" s="31" t="n">
        <v>0.25</v>
      </c>
      <c r="C19" s="28" t="s">
        <v>80</v>
      </c>
    </row>
    <row r="20" customFormat="false" ht="15" hidden="false" customHeight="false" outlineLevel="0" collapsed="false">
      <c r="A20" s="23" t="s">
        <v>81</v>
      </c>
      <c r="B20" s="30" t="n">
        <v>17374.08</v>
      </c>
      <c r="C20" s="25" t="s">
        <v>82</v>
      </c>
    </row>
    <row r="21" customFormat="false" ht="15" hidden="false" customHeight="false" outlineLevel="0" collapsed="false">
      <c r="A21" s="26" t="s">
        <v>83</v>
      </c>
      <c r="B21" s="27" t="n">
        <v>75024.54</v>
      </c>
      <c r="C21" s="28" t="s">
        <v>84</v>
      </c>
    </row>
    <row r="22" customFormat="false" ht="15" hidden="false" customHeight="false" outlineLevel="0" collapsed="false">
      <c r="A22" s="23" t="s">
        <v>85</v>
      </c>
      <c r="B22" s="29" t="n">
        <v>0.205</v>
      </c>
      <c r="C22" s="25" t="s">
        <v>84</v>
      </c>
    </row>
    <row r="23" customFormat="false" ht="15" hidden="false" customHeight="false" outlineLevel="0" collapsed="false">
      <c r="A23" s="26" t="s">
        <v>86</v>
      </c>
      <c r="B23" s="27" t="n">
        <v>110562.42</v>
      </c>
      <c r="C23" s="28" t="s">
        <v>87</v>
      </c>
    </row>
    <row r="24" customFormat="false" ht="15" hidden="false" customHeight="false" outlineLevel="0" collapsed="false">
      <c r="A24" s="23" t="s">
        <v>88</v>
      </c>
      <c r="B24" s="29" t="n">
        <v>0.1416</v>
      </c>
      <c r="C24" s="25" t="s">
        <v>84</v>
      </c>
    </row>
    <row r="25" customFormat="false" ht="15" hidden="false" customHeight="false" outlineLevel="0" collapsed="false">
      <c r="A25" s="26" t="s">
        <v>89</v>
      </c>
      <c r="B25" s="31" t="n">
        <v>0.0405</v>
      </c>
      <c r="C25" s="28" t="s">
        <v>90</v>
      </c>
    </row>
    <row r="26" customFormat="false" ht="15" hidden="false" customHeight="false" outlineLevel="0" collapsed="false">
      <c r="A26" s="23" t="s">
        <v>91</v>
      </c>
      <c r="B26" s="29" t="n">
        <v>0.3</v>
      </c>
      <c r="C26" s="25" t="s">
        <v>92</v>
      </c>
    </row>
    <row r="27" customFormat="false" ht="15" hidden="false" customHeight="false" outlineLevel="0" collapsed="false">
      <c r="A27" s="26" t="s">
        <v>93</v>
      </c>
      <c r="B27" s="27" t="n">
        <v>6070</v>
      </c>
      <c r="C27" s="28" t="s">
        <v>94</v>
      </c>
    </row>
    <row r="28" customFormat="false" ht="15" hidden="false" customHeight="false" outlineLevel="0" collapsed="false">
      <c r="A28" s="23" t="s">
        <v>95</v>
      </c>
      <c r="B28" s="30" t="n">
        <v>7540</v>
      </c>
      <c r="C28" s="25" t="s">
        <v>96</v>
      </c>
    </row>
    <row r="29" customFormat="false" ht="15" hidden="false" customHeight="false" outlineLevel="0" collapsed="false">
      <c r="A29" s="26" t="s">
        <v>97</v>
      </c>
      <c r="B29" s="27" t="n">
        <v>14970</v>
      </c>
      <c r="C29" s="28" t="s">
        <v>96</v>
      </c>
    </row>
    <row r="30" customFormat="false" ht="15" hidden="false" customHeight="false" outlineLevel="0" collapsed="false">
      <c r="A30" s="23" t="s">
        <v>98</v>
      </c>
      <c r="B30" s="30" t="n">
        <v>24920</v>
      </c>
      <c r="C30" s="25" t="s">
        <v>96</v>
      </c>
    </row>
    <row r="31" customFormat="false" ht="15" hidden="false" customHeight="false" outlineLevel="0" collapsed="false">
      <c r="A31" s="26" t="s">
        <v>99</v>
      </c>
      <c r="B31" s="31" t="n">
        <v>0.287</v>
      </c>
      <c r="C31" s="28" t="s">
        <v>100</v>
      </c>
    </row>
    <row r="32" customFormat="false" ht="15" hidden="false" customHeight="false" outlineLevel="0" collapsed="false">
      <c r="A32" s="23" t="s">
        <v>101</v>
      </c>
      <c r="B32" s="29" t="n">
        <v>0.1</v>
      </c>
      <c r="C32" s="25" t="s">
        <v>102</v>
      </c>
    </row>
    <row r="33" customFormat="false" ht="15" hidden="false" customHeight="false" outlineLevel="0" collapsed="false">
      <c r="A33" s="26" t="s">
        <v>103</v>
      </c>
      <c r="B33" s="31" t="n">
        <v>0.05</v>
      </c>
      <c r="C33" s="28" t="s">
        <v>104</v>
      </c>
    </row>
    <row r="34" customFormat="false" ht="15" hidden="false" customHeight="false" outlineLevel="0" collapsed="false">
      <c r="A34" s="23" t="s">
        <v>105</v>
      </c>
      <c r="B34" s="29" t="n">
        <v>0.03</v>
      </c>
      <c r="C34" s="25" t="s">
        <v>106</v>
      </c>
    </row>
    <row r="35" customFormat="false" ht="15" hidden="false" customHeight="false" outlineLevel="0" collapsed="false">
      <c r="A35" s="26" t="s">
        <v>107</v>
      </c>
      <c r="B35" s="27" t="n">
        <v>5340</v>
      </c>
      <c r="C35" s="28" t="s">
        <v>94</v>
      </c>
    </row>
    <row r="36" customFormat="false" ht="15" hidden="false" customHeight="false" outlineLevel="0" collapsed="false">
      <c r="A36" s="23" t="s">
        <v>108</v>
      </c>
      <c r="B36" s="29" t="n">
        <v>0.03</v>
      </c>
      <c r="C36" s="25" t="s">
        <v>92</v>
      </c>
    </row>
    <row r="37" customFormat="false" ht="15" hidden="false" customHeight="false" outlineLevel="0" collapsed="false">
      <c r="A37" s="26" t="s">
        <v>109</v>
      </c>
      <c r="B37" s="27" t="n">
        <v>3200</v>
      </c>
      <c r="C37" s="28" t="s">
        <v>94</v>
      </c>
    </row>
    <row r="39" customFormat="false" ht="15" hidden="false" customHeight="true" outlineLevel="0" collapsed="false">
      <c r="A39" s="32" t="s">
        <v>110</v>
      </c>
      <c r="B39" s="32"/>
      <c r="C39" s="32"/>
    </row>
    <row r="40" customFormat="false" ht="15" hidden="false" customHeight="false" outlineLevel="0" collapsed="false">
      <c r="A40" s="32"/>
      <c r="B40" s="32"/>
      <c r="C40" s="32"/>
    </row>
    <row r="41" customFormat="false" ht="15" hidden="false" customHeight="false" outlineLevel="0" collapsed="false">
      <c r="A41" s="32"/>
      <c r="B41" s="32"/>
      <c r="C41" s="32"/>
    </row>
  </sheetData>
  <mergeCells count="1">
    <mergeCell ref="A39:C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10"/>
  </cols>
  <sheetData>
    <row r="2" customFormat="false" ht="15" hidden="false" customHeight="false" outlineLevel="0" collapsed="false">
      <c r="B2" s="33" t="s">
        <v>111</v>
      </c>
      <c r="C2" s="33"/>
    </row>
    <row r="3" customFormat="false" ht="15" hidden="false" customHeight="false" outlineLevel="0" collapsed="false">
      <c r="B3" s="33"/>
      <c r="C3" s="33"/>
    </row>
    <row r="5" customFormat="false" ht="15" hidden="false" customHeight="false" outlineLevel="0" collapsed="false">
      <c r="B5" s="34" t="s">
        <v>112</v>
      </c>
    </row>
    <row r="7" customFormat="false" ht="25.5" hidden="false" customHeight="true" outlineLevel="0" collapsed="false">
      <c r="B7" s="35" t="s">
        <v>113</v>
      </c>
      <c r="C7" s="36" t="s">
        <v>114</v>
      </c>
    </row>
    <row r="8" customFormat="false" ht="25.5" hidden="false" customHeight="true" outlineLevel="0" collapsed="false">
      <c r="B8" s="35" t="s">
        <v>113</v>
      </c>
      <c r="C8" s="36" t="s">
        <v>115</v>
      </c>
    </row>
    <row r="9" customFormat="false" ht="25.5" hidden="false" customHeight="true" outlineLevel="0" collapsed="false">
      <c r="B9" s="35" t="s">
        <v>113</v>
      </c>
      <c r="C9" s="36" t="s">
        <v>116</v>
      </c>
    </row>
    <row r="10" customFormat="false" ht="25.5" hidden="false" customHeight="true" outlineLevel="0" collapsed="false">
      <c r="B10" s="35" t="s">
        <v>113</v>
      </c>
      <c r="C10" s="36" t="s">
        <v>117</v>
      </c>
    </row>
    <row r="11" customFormat="false" ht="25.5" hidden="false" customHeight="true" outlineLevel="0" collapsed="false">
      <c r="B11" s="35" t="s">
        <v>113</v>
      </c>
      <c r="C11" s="36" t="s">
        <v>118</v>
      </c>
    </row>
    <row r="12" customFormat="false" ht="51.75" hidden="false" customHeight="true" outlineLevel="0" collapsed="false">
      <c r="B12" s="35" t="s">
        <v>113</v>
      </c>
      <c r="C12" s="36" t="s">
        <v>119</v>
      </c>
    </row>
    <row r="13" customFormat="false" ht="39" hidden="false" customHeight="true" outlineLevel="0" collapsed="false">
      <c r="B13" s="35" t="s">
        <v>113</v>
      </c>
      <c r="C13" s="36" t="s">
        <v>120</v>
      </c>
    </row>
    <row r="14" customFormat="false" ht="64.5" hidden="false" customHeight="true" outlineLevel="0" collapsed="false">
      <c r="B14" s="35" t="s">
        <v>113</v>
      </c>
      <c r="C14" s="36" t="s">
        <v>121</v>
      </c>
    </row>
    <row r="15" customFormat="false" ht="39" hidden="false" customHeight="true" outlineLevel="0" collapsed="false">
      <c r="B15" s="35" t="s">
        <v>113</v>
      </c>
      <c r="C15" s="36" t="s">
        <v>122</v>
      </c>
    </row>
    <row r="16" customFormat="false" ht="25.5" hidden="false" customHeight="true" outlineLevel="0" collapsed="false">
      <c r="B16" s="35" t="s">
        <v>113</v>
      </c>
      <c r="C16" s="36" t="s">
        <v>123</v>
      </c>
    </row>
    <row r="17" customFormat="false" ht="39" hidden="false" customHeight="true" outlineLevel="0" collapsed="false">
      <c r="B17" s="35" t="s">
        <v>113</v>
      </c>
      <c r="C17" s="36" t="s">
        <v>124</v>
      </c>
    </row>
    <row r="18" customFormat="false" ht="25.5" hidden="false" customHeight="true" outlineLevel="0" collapsed="false">
      <c r="B18" s="35" t="s">
        <v>113</v>
      </c>
      <c r="C18" s="36" t="s">
        <v>125</v>
      </c>
    </row>
    <row r="19" customFormat="false" ht="25.5" hidden="false" customHeight="true" outlineLevel="0" collapsed="false">
      <c r="B19" s="35" t="s">
        <v>113</v>
      </c>
      <c r="C19" s="36" t="s">
        <v>126</v>
      </c>
    </row>
    <row r="20" customFormat="false" ht="25.5" hidden="false" customHeight="true" outlineLevel="0" collapsed="false">
      <c r="B20" s="35" t="s">
        <v>113</v>
      </c>
      <c r="C20" s="36" t="s">
        <v>127</v>
      </c>
    </row>
    <row r="21" customFormat="false" ht="25.5" hidden="false" customHeight="true" outlineLevel="0" collapsed="false">
      <c r="B21" s="35" t="s">
        <v>113</v>
      </c>
      <c r="C21" s="36" t="s">
        <v>128</v>
      </c>
    </row>
    <row r="23" customFormat="false" ht="15" hidden="false" customHeight="true" outlineLevel="0" collapsed="false">
      <c r="C23" s="32" t="s">
        <v>129</v>
      </c>
    </row>
    <row r="24" customFormat="false" ht="15" hidden="false" customHeight="false" outlineLevel="0" collapsed="false">
      <c r="C24" s="32"/>
    </row>
    <row r="25" customFormat="false" ht="15" hidden="false" customHeight="false" outlineLevel="0" collapsed="false">
      <c r="C25" s="32"/>
    </row>
  </sheetData>
  <mergeCells count="2">
    <mergeCell ref="B2:C3"/>
    <mergeCell ref="C23: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05"/>
  </cols>
  <sheetData>
    <row r="2" customFormat="false" ht="15" hidden="false" customHeight="false" outlineLevel="0" collapsed="false">
      <c r="B2" s="33" t="s">
        <v>130</v>
      </c>
      <c r="C2" s="33"/>
    </row>
    <row r="3" customFormat="false" ht="15" hidden="false" customHeight="false" outlineLevel="0" collapsed="false">
      <c r="B3" s="33"/>
      <c r="C3" s="33"/>
    </row>
    <row r="5" customFormat="false" ht="15" hidden="false" customHeight="false" outlineLevel="0" collapsed="false">
      <c r="B5" s="34" t="s">
        <v>131</v>
      </c>
    </row>
    <row r="7" customFormat="false" ht="15" hidden="false" customHeight="true" outlineLevel="0" collapsed="false">
      <c r="B7" s="35" t="s">
        <v>132</v>
      </c>
      <c r="C7" s="36" t="s">
        <v>133</v>
      </c>
    </row>
    <row r="8" customFormat="false" ht="25.5" hidden="false" customHeight="true" outlineLevel="0" collapsed="false">
      <c r="B8" s="35" t="s">
        <v>134</v>
      </c>
      <c r="C8" s="36" t="s">
        <v>135</v>
      </c>
    </row>
    <row r="9" customFormat="false" ht="39" hidden="false" customHeight="true" outlineLevel="0" collapsed="false">
      <c r="B9" s="35" t="s">
        <v>136</v>
      </c>
      <c r="C9" s="36" t="s">
        <v>137</v>
      </c>
    </row>
    <row r="10" customFormat="false" ht="25.5" hidden="false" customHeight="true" outlineLevel="0" collapsed="false">
      <c r="B10" s="35" t="s">
        <v>138</v>
      </c>
      <c r="C10" s="36" t="s">
        <v>139</v>
      </c>
    </row>
    <row r="11" customFormat="false" ht="39" hidden="false" customHeight="true" outlineLevel="0" collapsed="false">
      <c r="B11" s="35" t="s">
        <v>140</v>
      </c>
      <c r="C11" s="36" t="s">
        <v>141</v>
      </c>
    </row>
    <row r="12" customFormat="false" ht="15" hidden="false" customHeight="true" outlineLevel="0" collapsed="false">
      <c r="B12" s="35" t="s">
        <v>142</v>
      </c>
      <c r="C12" s="36" t="s">
        <v>143</v>
      </c>
    </row>
    <row r="13" customFormat="false" ht="25.5" hidden="false" customHeight="true" outlineLevel="0" collapsed="false">
      <c r="B13" s="35" t="s">
        <v>144</v>
      </c>
      <c r="C13" s="36" t="s">
        <v>145</v>
      </c>
    </row>
    <row r="14" customFormat="false" ht="25.5" hidden="false" customHeight="true" outlineLevel="0" collapsed="false">
      <c r="B14" s="35" t="s">
        <v>146</v>
      </c>
      <c r="C14" s="36" t="s">
        <v>147</v>
      </c>
    </row>
    <row r="16" customFormat="false" ht="15" hidden="false" customHeight="true" outlineLevel="0" collapsed="false">
      <c r="C16" s="32" t="s">
        <v>148</v>
      </c>
    </row>
    <row r="17" customFormat="false" ht="15" hidden="false" customHeight="false" outlineLevel="0" collapsed="false">
      <c r="C17" s="32"/>
    </row>
    <row r="19" customFormat="false" ht="15" hidden="false" customHeight="false" outlineLevel="0" collapsed="false">
      <c r="C19" s="37" t="s">
        <v>149</v>
      </c>
    </row>
  </sheetData>
  <mergeCells count="2">
    <mergeCell ref="B2:C3"/>
    <mergeCell ref="C16:C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Company>Law Right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Calculateur droits d'auteur 2026</dc:title>
  <dc:creator>Christophe Boeraeve</dc:creator>
  <cp:lastModifiedBy>Christophe Boeraeve</cp:lastModifiedBy>
</cp:coreProperties>
</file>